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 tabRatio="837"/>
  </bookViews>
  <sheets>
    <sheet name="Form 4" sheetId="3" r:id="rId1"/>
    <sheet name="OLD TAX  (Form 1&amp;2)" sheetId="1" r:id="rId2"/>
    <sheet name="Old TAX (Form 3)" sheetId="2" r:id="rId3"/>
    <sheet name="NEW TAX FORM" sheetId="10" r:id="rId4"/>
    <sheet name="Ass.Cov.Letter " sheetId="8" r:id="rId5"/>
    <sheet name="HM Cov.Letter " sheetId="15" r:id="rId6"/>
  </sheets>
  <calcPr calcId="124519"/>
</workbook>
</file>

<file path=xl/calcChain.xml><?xml version="1.0" encoding="utf-8"?>
<calcChain xmlns="http://schemas.openxmlformats.org/spreadsheetml/2006/main">
  <c r="U12" i="3"/>
  <c r="B35" i="15"/>
  <c r="B33"/>
  <c r="B32"/>
  <c r="B31"/>
  <c r="B15"/>
  <c r="B20" i="8"/>
  <c r="B39" l="1"/>
  <c r="B37"/>
  <c r="B36"/>
  <c r="B35"/>
  <c r="B15" l="1"/>
  <c r="D54" i="1"/>
  <c r="B4"/>
  <c r="B8" i="10"/>
  <c r="B7"/>
  <c r="B6"/>
  <c r="B5"/>
  <c r="B4"/>
  <c r="B8" i="1"/>
  <c r="B7"/>
  <c r="GB96" i="3" l="1"/>
  <c r="W25" l="1"/>
  <c r="W26"/>
  <c r="W27"/>
  <c r="I12"/>
  <c r="W24" l="1"/>
  <c r="W23"/>
  <c r="V29" l="1"/>
  <c r="D20" i="1" s="1"/>
  <c r="B27" i="3" l="1"/>
  <c r="R12"/>
  <c r="R13" s="1"/>
  <c r="R14" s="1"/>
  <c r="R15" s="1"/>
  <c r="R16" s="1"/>
  <c r="R17" s="1"/>
  <c r="R18" s="1"/>
  <c r="R19" s="1"/>
  <c r="R20" s="1"/>
  <c r="R21" s="1"/>
  <c r="R22" s="1"/>
  <c r="Q12"/>
  <c r="R29" l="1"/>
  <c r="D37" i="1" s="1"/>
  <c r="Q13" i="3"/>
  <c r="Q14" s="1"/>
  <c r="Q15" s="1"/>
  <c r="Q16" s="1"/>
  <c r="Q17" s="1"/>
  <c r="Q18" s="1"/>
  <c r="Q19" s="1"/>
  <c r="Q20" s="1"/>
  <c r="Q21" s="1"/>
  <c r="Q22" s="1"/>
  <c r="U13"/>
  <c r="U14" s="1"/>
  <c r="U15" s="1"/>
  <c r="U16" s="1"/>
  <c r="U17" s="1"/>
  <c r="U18" s="1"/>
  <c r="U19" s="1"/>
  <c r="U20" s="1"/>
  <c r="U21" s="1"/>
  <c r="Q29" l="1"/>
  <c r="U29"/>
  <c r="D31" i="10" l="1"/>
  <c r="D73" i="1"/>
  <c r="D22"/>
  <c r="H12" i="3"/>
  <c r="H13" s="1"/>
  <c r="H14" s="1"/>
  <c r="H15" s="1"/>
  <c r="H16" s="1"/>
  <c r="H17" s="1"/>
  <c r="G12"/>
  <c r="G13" s="1"/>
  <c r="G14" s="1"/>
  <c r="G15" l="1"/>
  <c r="G16" s="1"/>
  <c r="G17" s="1"/>
  <c r="G18" s="1"/>
  <c r="G19" s="1"/>
  <c r="G20" s="1"/>
  <c r="G21" s="1"/>
  <c r="G22" s="1"/>
  <c r="I13"/>
  <c r="I14" s="1"/>
  <c r="I15" s="1"/>
  <c r="I16" s="1"/>
  <c r="I17" s="1"/>
  <c r="I18" s="1"/>
  <c r="H18"/>
  <c r="H19" s="1"/>
  <c r="H20" s="1"/>
  <c r="H21" s="1"/>
  <c r="H22" s="1"/>
  <c r="I19" l="1"/>
  <c r="I20" s="1"/>
  <c r="I21" s="1"/>
  <c r="I22" s="1"/>
  <c r="G12" i="2"/>
  <c r="B6" i="1"/>
  <c r="B5"/>
  <c r="G35" i="2"/>
  <c r="D38" i="1" s="1"/>
  <c r="G28" i="2"/>
  <c r="D36" i="1" s="1"/>
  <c r="G20" i="2"/>
  <c r="D35" i="1" s="1"/>
  <c r="G10" i="2"/>
  <c r="B11" i="3"/>
  <c r="N11" s="1"/>
  <c r="C12"/>
  <c r="E12"/>
  <c r="E13" s="1"/>
  <c r="E14" s="1"/>
  <c r="J12"/>
  <c r="M12"/>
  <c r="M13" s="1"/>
  <c r="O12"/>
  <c r="O13" s="1"/>
  <c r="O14" s="1"/>
  <c r="O15" s="1"/>
  <c r="P12"/>
  <c r="P13" s="1"/>
  <c r="P14" s="1"/>
  <c r="P15" s="1"/>
  <c r="S12"/>
  <c r="S13" s="1"/>
  <c r="S14" s="1"/>
  <c r="S15" s="1"/>
  <c r="S16" s="1"/>
  <c r="S17" s="1"/>
  <c r="S18" s="1"/>
  <c r="S19" s="1"/>
  <c r="S20" s="1"/>
  <c r="S21" s="1"/>
  <c r="S22" s="1"/>
  <c r="T12"/>
  <c r="K27"/>
  <c r="D11" l="1"/>
  <c r="F11"/>
  <c r="F12" s="1"/>
  <c r="E15"/>
  <c r="E16" s="1"/>
  <c r="E17" s="1"/>
  <c r="E18" s="1"/>
  <c r="E19" s="1"/>
  <c r="E20" s="1"/>
  <c r="E21" s="1"/>
  <c r="E22" s="1"/>
  <c r="L11"/>
  <c r="C13"/>
  <c r="B12"/>
  <c r="I29"/>
  <c r="D14" i="10" s="1"/>
  <c r="P16" i="3"/>
  <c r="P17" s="1"/>
  <c r="P18" s="1"/>
  <c r="P19" s="1"/>
  <c r="P20" s="1"/>
  <c r="P21" s="1"/>
  <c r="P22" s="1"/>
  <c r="S29"/>
  <c r="D32" i="1" s="1"/>
  <c r="M14" i="3"/>
  <c r="M15" s="1"/>
  <c r="M16" s="1"/>
  <c r="M17" s="1"/>
  <c r="M18" s="1"/>
  <c r="M19" s="1"/>
  <c r="M20" s="1"/>
  <c r="M21" s="1"/>
  <c r="M22" s="1"/>
  <c r="T13"/>
  <c r="T14" s="1"/>
  <c r="T15" s="1"/>
  <c r="T16" s="1"/>
  <c r="T17" s="1"/>
  <c r="T18" s="1"/>
  <c r="T19" s="1"/>
  <c r="T20" s="1"/>
  <c r="T21" s="1"/>
  <c r="T22" s="1"/>
  <c r="N12"/>
  <c r="J13"/>
  <c r="J14" s="1"/>
  <c r="J15" s="1"/>
  <c r="J16" s="1"/>
  <c r="F13" l="1"/>
  <c r="F14" s="1"/>
  <c r="F15" s="1"/>
  <c r="F16" s="1"/>
  <c r="F17" s="1"/>
  <c r="F18" s="1"/>
  <c r="F19" s="1"/>
  <c r="F20" s="1"/>
  <c r="F21" s="1"/>
  <c r="F22" s="1"/>
  <c r="F29"/>
  <c r="D23"/>
  <c r="D12"/>
  <c r="K12" s="1"/>
  <c r="N13"/>
  <c r="L12"/>
  <c r="D21" i="1"/>
  <c r="C14" i="3"/>
  <c r="G29"/>
  <c r="J17"/>
  <c r="J18" s="1"/>
  <c r="J19" s="1"/>
  <c r="J20" s="1"/>
  <c r="J21" s="1"/>
  <c r="J22" s="1"/>
  <c r="K11"/>
  <c r="P29"/>
  <c r="D28" i="1" s="1"/>
  <c r="B13" i="3"/>
  <c r="D13" s="1"/>
  <c r="T29"/>
  <c r="D30" i="1" s="1"/>
  <c r="M29" i="3"/>
  <c r="H29"/>
  <c r="W11" l="1"/>
  <c r="K13"/>
  <c r="N14"/>
  <c r="C15"/>
  <c r="E29"/>
  <c r="O16"/>
  <c r="O17" s="1"/>
  <c r="O18" s="1"/>
  <c r="O19" s="1"/>
  <c r="O20" s="1"/>
  <c r="O21" s="1"/>
  <c r="O22" s="1"/>
  <c r="B14"/>
  <c r="D14" s="1"/>
  <c r="N15" l="1"/>
  <c r="N16" s="1"/>
  <c r="L13"/>
  <c r="W12" s="1"/>
  <c r="B15"/>
  <c r="D13" i="1"/>
  <c r="C16" i="3"/>
  <c r="J29"/>
  <c r="O29"/>
  <c r="D50" i="1" s="1"/>
  <c r="L14" i="3" l="1"/>
  <c r="D15"/>
  <c r="W13"/>
  <c r="K23"/>
  <c r="C17"/>
  <c r="B16"/>
  <c r="D16" s="1"/>
  <c r="B17"/>
  <c r="D17" s="1"/>
  <c r="K14"/>
  <c r="L15" l="1"/>
  <c r="W14"/>
  <c r="K16"/>
  <c r="D59" i="1" s="1"/>
  <c r="N17" i="3"/>
  <c r="C18"/>
  <c r="B18"/>
  <c r="D18" s="1"/>
  <c r="K15"/>
  <c r="D24" l="1"/>
  <c r="L16"/>
  <c r="L17" s="1"/>
  <c r="N18"/>
  <c r="C19"/>
  <c r="L18"/>
  <c r="B19"/>
  <c r="D19" s="1"/>
  <c r="W17" l="1"/>
  <c r="W16"/>
  <c r="W15"/>
  <c r="N19"/>
  <c r="L19"/>
  <c r="W18" s="1"/>
  <c r="C20"/>
  <c r="B20"/>
  <c r="D20" s="1"/>
  <c r="K17"/>
  <c r="B21" l="1"/>
  <c r="D21" s="1"/>
  <c r="L20"/>
  <c r="N20"/>
  <c r="N21" s="1"/>
  <c r="N22" s="1"/>
  <c r="N29" s="1"/>
  <c r="D29" i="1" s="1"/>
  <c r="C21" i="3"/>
  <c r="C22" s="1"/>
  <c r="K26"/>
  <c r="K19"/>
  <c r="K18"/>
  <c r="W19" l="1"/>
  <c r="B22"/>
  <c r="D22" s="1"/>
  <c r="L21"/>
  <c r="W20" s="1"/>
  <c r="C29"/>
  <c r="K24"/>
  <c r="L22" l="1"/>
  <c r="W22" s="1"/>
  <c r="K21"/>
  <c r="K20"/>
  <c r="W21" l="1"/>
  <c r="D29"/>
  <c r="B29" l="1"/>
  <c r="K25"/>
  <c r="K28" l="1"/>
  <c r="K22" l="1"/>
  <c r="K29" s="1"/>
  <c r="D10" i="10" l="1"/>
  <c r="D16" s="1"/>
  <c r="D17" s="1"/>
  <c r="D10" i="1"/>
  <c r="D23"/>
  <c r="L29" i="3"/>
  <c r="D26" i="10" l="1"/>
  <c r="D23"/>
  <c r="D20"/>
  <c r="D24"/>
  <c r="D21"/>
  <c r="D28"/>
  <c r="D22"/>
  <c r="D27" i="1"/>
  <c r="D40" s="1"/>
  <c r="D44" s="1"/>
  <c r="W28" i="3"/>
  <c r="W29" s="1"/>
  <c r="D25" i="10" l="1"/>
  <c r="D27" s="1"/>
  <c r="D29" s="1"/>
  <c r="D30" s="1"/>
  <c r="D46" i="1"/>
  <c r="D60" s="1"/>
  <c r="D61" s="1"/>
  <c r="D68" s="1"/>
  <c r="L36" i="3" l="1"/>
  <c r="D33" i="10"/>
  <c r="D34" s="1"/>
  <c r="D35" s="1"/>
  <c r="D65" i="1"/>
  <c r="D64"/>
  <c r="D66"/>
  <c r="D67" l="1"/>
  <c r="D69" l="1"/>
  <c r="D70" s="1"/>
  <c r="D72" l="1"/>
  <c r="I36" i="3" s="1"/>
  <c r="I39" l="1"/>
  <c r="I37"/>
  <c r="I38"/>
  <c r="D75" i="1"/>
  <c r="E24" i="15" l="1"/>
  <c r="E28" i="8"/>
  <c r="D76" i="1"/>
  <c r="D77" s="1"/>
</calcChain>
</file>

<file path=xl/sharedStrings.xml><?xml version="1.0" encoding="utf-8"?>
<sst xmlns="http://schemas.openxmlformats.org/spreadsheetml/2006/main" count="430" uniqueCount="250">
  <si>
    <t>STATEMENT SHOWING PAY AND ALLOWANCES DRAWN</t>
  </si>
  <si>
    <t>Name</t>
  </si>
  <si>
    <t>:</t>
  </si>
  <si>
    <t>ENTER UR NAME IN C3 YELLOW BOX</t>
  </si>
  <si>
    <t>Designation</t>
  </si>
  <si>
    <t>ENTER UR DESIGNATION IN C4 YELLOW BOX</t>
  </si>
  <si>
    <t>Office</t>
  </si>
  <si>
    <t>ENTER UR NAME OF THE OFFICE  IN C5 YELLOW BOX</t>
  </si>
  <si>
    <t xml:space="preserve">PAN NO  </t>
  </si>
  <si>
    <t>ENTER UR PAN CARD NO IN C6 YELLOW BOX</t>
  </si>
  <si>
    <t xml:space="preserve">INCREMENT MONTH    </t>
  </si>
  <si>
    <t>MONTH AND YEAR</t>
  </si>
  <si>
    <t>Pay</t>
  </si>
  <si>
    <t>P.P</t>
  </si>
  <si>
    <t>D.A</t>
  </si>
  <si>
    <t>H.R.A</t>
  </si>
  <si>
    <t>M.A</t>
  </si>
  <si>
    <t>O.ALLOW</t>
  </si>
  <si>
    <t>Total</t>
  </si>
  <si>
    <t>GPF/CPS Subs</t>
  </si>
  <si>
    <t>CPS    Arrear</t>
  </si>
  <si>
    <t>FBF</t>
  </si>
  <si>
    <t>SPF</t>
  </si>
  <si>
    <t>PLI</t>
  </si>
  <si>
    <t>LIC</t>
  </si>
  <si>
    <t>Total Deduction</t>
  </si>
  <si>
    <t>D.A arr - I</t>
  </si>
  <si>
    <t>D.A arr - II</t>
  </si>
  <si>
    <t>Bonus</t>
  </si>
  <si>
    <t>SIGNATURE OF  ASSESSEE                                                                                                                                                                         SIGNATURE OF HEAD</t>
  </si>
  <si>
    <t>ENTER UR INCREMENT MONTH IN F7 YELLOW BOX</t>
  </si>
  <si>
    <t>ENTER UR SURRENDER MONTH IN F9 YELLOW BOX</t>
  </si>
  <si>
    <t>ENTER UR PAY DRAWAN PARTICULAR IN YELLOW BOX</t>
  </si>
  <si>
    <t>PARTICULARS OF LIC / PLI PREMIUM</t>
  </si>
  <si>
    <t>S</t>
  </si>
  <si>
    <t xml:space="preserve">POLICY </t>
  </si>
  <si>
    <t>NAME  OF THE</t>
  </si>
  <si>
    <t xml:space="preserve">AMOUNT </t>
  </si>
  <si>
    <t xml:space="preserve">MONTHLY </t>
  </si>
  <si>
    <t>AMOUNT OF</t>
  </si>
  <si>
    <t>N0</t>
  </si>
  <si>
    <t>NUMBER</t>
  </si>
  <si>
    <t>COMPANY</t>
  </si>
  <si>
    <t>POLICY</t>
  </si>
  <si>
    <t>INSURED Rs</t>
  </si>
  <si>
    <t>PREMIUM</t>
  </si>
  <si>
    <t xml:space="preserve"> PREMIUM</t>
  </si>
  <si>
    <t>TOTAL</t>
  </si>
  <si>
    <t>POST OFFICE</t>
  </si>
  <si>
    <t>PARTICULARS OF N.S.C</t>
  </si>
  <si>
    <t>POST</t>
  </si>
  <si>
    <t xml:space="preserve">ISSUE </t>
  </si>
  <si>
    <t>N.S.C</t>
  </si>
  <si>
    <t>OFFICE</t>
  </si>
  <si>
    <t>NO</t>
  </si>
  <si>
    <t>DATE</t>
  </si>
  <si>
    <t>Rs</t>
  </si>
  <si>
    <t>PARTICULARS OF N.S.C VIII ISSUE</t>
  </si>
  <si>
    <t>Name of the</t>
  </si>
  <si>
    <t xml:space="preserve">DATE OF </t>
  </si>
  <si>
    <t xml:space="preserve">RECEIPT </t>
  </si>
  <si>
    <t>PAYMENT</t>
  </si>
  <si>
    <t>GPF-1/CPS-2</t>
  </si>
  <si>
    <t>ENTER UR BASIC PAY GPF/CPS &amp; GPF SUBS IN F8,L8,P8 YELLOW BOX</t>
  </si>
  <si>
    <t>SIGNATURE</t>
  </si>
  <si>
    <t xml:space="preserve">INCOME TAX CALCULATION STATEMENT </t>
  </si>
  <si>
    <t>YOURS IDEAS,COMMENTS,ANY COMPLAINTS CONTACT ME THROW MY E-MAIL</t>
  </si>
  <si>
    <t xml:space="preserve">Name     </t>
  </si>
  <si>
    <t>R. FAZIL BASHA</t>
  </si>
  <si>
    <t>Design</t>
  </si>
  <si>
    <t>B.T MATHS</t>
  </si>
  <si>
    <t xml:space="preserve">Office      </t>
  </si>
  <si>
    <t>ELAVAMBADI</t>
  </si>
  <si>
    <t xml:space="preserve">PAN NO     </t>
  </si>
  <si>
    <t>S.NO</t>
  </si>
  <si>
    <t>DETAILS</t>
  </si>
  <si>
    <t>AMOUNT</t>
  </si>
  <si>
    <t xml:space="preserve"> TOTAL SALARY INCOME (INCLUDING ALLOWANCES)</t>
  </si>
  <si>
    <t>OTHER SOURCE OF INCOME</t>
  </si>
  <si>
    <t>H.R.A EXEMPTED THE AMOUNT OF EXEMPTION SHALL BE THE LEAST OF a,b &amp;c</t>
  </si>
  <si>
    <t xml:space="preserve">a. ACTUAL RENT RECEIVED                                                                          </t>
  </si>
  <si>
    <t xml:space="preserve">b. i) ACTUAL RENT PAID </t>
  </si>
  <si>
    <t xml:space="preserve">   ii) 10% OF SALARY                                                                                    </t>
  </si>
  <si>
    <t xml:space="preserve">  iii).  DIFFERENCE [(I) - (II)]                                                                     </t>
  </si>
  <si>
    <t xml:space="preserve">c. CHENNAI EMPLOYEES 50% OF SALARY                                              </t>
  </si>
  <si>
    <t xml:space="preserve">     OTHERS 40% OF SALARY                                                                       </t>
  </si>
  <si>
    <t>SALARY AFTER GIVING RELIEF UNDER THE HEAD H.R.A[Col (1+2)-(3+4)-5]</t>
  </si>
  <si>
    <t>DEDUCTION UNDER CHAPTER VI-A</t>
  </si>
  <si>
    <t>[i]  DEDUCTION UNDER NEW SECTION 80/C</t>
  </si>
  <si>
    <t>1.  G.P.F/C.P.S/T.P.F</t>
  </si>
  <si>
    <t>2.  S.P.F</t>
  </si>
  <si>
    <t>3.  F.B.F</t>
  </si>
  <si>
    <t>4.  L.I.C</t>
  </si>
  <si>
    <t>5.  H.F</t>
  </si>
  <si>
    <t>6.  P.L.I</t>
  </si>
  <si>
    <t>7.  U.T.I</t>
  </si>
  <si>
    <t>8.  P.P.F</t>
  </si>
  <si>
    <t>9.  N.S.C</t>
  </si>
  <si>
    <t>10.  N.S.C ACCRUITED INTEREST</t>
  </si>
  <si>
    <t>11.  REFUND OF H.B.A [PRINCIPAL] ONLY</t>
  </si>
  <si>
    <t>13.  OTHERS</t>
  </si>
  <si>
    <t>TOTAL UNDER NEW SECTION 80 C</t>
  </si>
  <si>
    <r>
      <rPr>
        <b/>
        <sz val="11"/>
        <color indexed="8"/>
        <rFont val="Calibri"/>
        <family val="2"/>
      </rPr>
      <t xml:space="preserve">[ii] </t>
    </r>
    <r>
      <rPr>
        <sz val="10"/>
        <color indexed="8"/>
        <rFont val="Calibri"/>
        <family val="2"/>
      </rPr>
      <t xml:space="preserve"> U/S 80.CCC AMOUNT DEPOSITED ANY ANNUITY [OR] PENSION PLAN </t>
    </r>
  </si>
  <si>
    <t xml:space="preserve"> DETAILS</t>
  </si>
  <si>
    <t xml:space="preserve">DEDUCTION UNDER CHAPTER - VI.A </t>
  </si>
  <si>
    <t>[viii]  U/S 80 G : DONATION FOR CHARITABLE PURPOSE 50% FOR SOME  ITEMS,AND 100% FOR SOME ITEMS  [P.M N. RELIEF FUND/CM RELIEF FUND / SRILANGA TAMILAN RELIEF FUND.</t>
  </si>
  <si>
    <t>[x]   80.QQB : DONATION FOR ROYALTY [Rs 300000]</t>
  </si>
  <si>
    <t>ROUNDED TO NEAREST  TEN</t>
  </si>
  <si>
    <r>
      <rPr>
        <b/>
        <sz val="11"/>
        <color indexed="8"/>
        <rFont val="Calibri"/>
        <family val="2"/>
      </rPr>
      <t>TAXABLE INCOME</t>
    </r>
    <r>
      <rPr>
        <sz val="10"/>
        <color indexed="8"/>
        <rFont val="Calibri"/>
        <family val="2"/>
      </rPr>
      <t/>
    </r>
  </si>
  <si>
    <t>NIL</t>
  </si>
  <si>
    <t>TOTAL TAX</t>
  </si>
  <si>
    <t>PAYABLE TAX</t>
  </si>
  <si>
    <t>LESS:RELIEF u/s 89 (1) A</t>
  </si>
  <si>
    <t>BALANCE TO BE DEDUCTED</t>
  </si>
  <si>
    <t>CERTIFICATE :</t>
  </si>
  <si>
    <t>1.Certified that I am contributing a sum of Rs 0000 towards PFS and a sum of Rs 0000 towords LIC premium and policies are kept alive.</t>
  </si>
  <si>
    <t>2. Certified that I have purchased/intend to purchase NSC/NSS Rs 0000 (Certificate Nos…………………………………)</t>
  </si>
  <si>
    <t>3. Certified that I have purchased/intend to purchase inftrastructure bonds  Rs0000 (Certificate   Nos…………………………………………)</t>
  </si>
  <si>
    <t>4. Certified that the paticulars furnished above by me are correct.</t>
  </si>
  <si>
    <t>5. Certified that I am occupying a house allotted by the accomodation controller PWD/TNHB on payment of Rs ………....per month.</t>
  </si>
  <si>
    <t>6. Certified that I am occupying a rental house paying a monthly rent of Rs ……………...only.</t>
  </si>
  <si>
    <t xml:space="preserve">     SIGNATURE OF THE HEAD                                                                                 SIGNATURE OF THE ASSESSEE</t>
  </si>
  <si>
    <r>
      <t xml:space="preserve">RS 500001 to 1000000    </t>
    </r>
    <r>
      <rPr>
        <b/>
        <sz val="10"/>
        <color indexed="8"/>
        <rFont val="Calibri"/>
        <family val="2"/>
      </rPr>
      <t>20%</t>
    </r>
  </si>
  <si>
    <r>
      <t xml:space="preserve">RS 1000001 and above  </t>
    </r>
    <r>
      <rPr>
        <b/>
        <sz val="10"/>
        <color indexed="8"/>
        <rFont val="Calibri"/>
        <family val="2"/>
      </rPr>
      <t xml:space="preserve"> 30%</t>
    </r>
  </si>
  <si>
    <t>Child</t>
  </si>
  <si>
    <t>Institution</t>
  </si>
  <si>
    <t>NEW SECTION 80. CCE (OVERALL INVESTMENT LIMIT 1.5 LAKH )</t>
  </si>
  <si>
    <r>
      <rPr>
        <b/>
        <sz val="11"/>
        <color indexed="8"/>
        <rFont val="Calibri"/>
        <family val="2"/>
      </rPr>
      <t>MEN AND WOMEN UPTO</t>
    </r>
    <r>
      <rPr>
        <sz val="10"/>
        <color indexed="8"/>
        <rFont val="Calibri"/>
        <family val="2"/>
      </rPr>
      <t xml:space="preserve">  </t>
    </r>
    <r>
      <rPr>
        <sz val="10"/>
        <color indexed="8"/>
        <rFont val="Arial Black"/>
        <family val="2"/>
      </rPr>
      <t xml:space="preserve"> RS 250000 </t>
    </r>
  </si>
  <si>
    <t>Other arr.</t>
  </si>
  <si>
    <r>
      <t>[v]   U/S 80 DD : EXPENSES ON MEDICAL TREATMENT ETC &amp; DEPOSIT MADE FOR MAINTAINANCE OF HADICAPPED DEPENDENTS                                                                           [</t>
    </r>
    <r>
      <rPr>
        <sz val="10"/>
        <color theme="1"/>
        <rFont val="Albertus Extra Bold"/>
        <family val="2"/>
      </rPr>
      <t xml:space="preserve"> </t>
    </r>
    <r>
      <rPr>
        <sz val="10"/>
        <color rgb="FF333300"/>
        <rFont val="Albertus Extra Bold"/>
        <family val="2"/>
      </rPr>
      <t>Rs 1.25 Lakh if disability is above 80%</t>
    </r>
    <r>
      <rPr>
        <sz val="10"/>
        <color theme="1"/>
        <rFont val="Calibri"/>
        <family val="2"/>
        <scheme val="minor"/>
      </rPr>
      <t xml:space="preserve"> else Rs. 75,000]</t>
    </r>
  </si>
  <si>
    <r>
      <t>[xi]   80.U : DONATION IN RESPECT OF TOTALLY BLIND OR MENTALLY RETARDED OR PHYSICALLY HANDICAPPED PERSONS                                                                                               [</t>
    </r>
    <r>
      <rPr>
        <sz val="10"/>
        <color theme="1"/>
        <rFont val="Albertus Extra Bold"/>
        <family val="2"/>
      </rPr>
      <t>Rs 1.25 Lakh if disability is above 80%</t>
    </r>
    <r>
      <rPr>
        <sz val="10"/>
        <color theme="1"/>
        <rFont val="Calibri"/>
        <family val="2"/>
        <scheme val="minor"/>
      </rPr>
      <t xml:space="preserve">  else Rs. 75,000]</t>
    </r>
  </si>
  <si>
    <t>ENTER UR  AMOUNT  IN  BOX.</t>
  </si>
  <si>
    <t xml:space="preserve">U/S 80 CCD (1B) - CONTRIBUTION TO PENSION SCHEME DEDUCTION. [MAX - Rs 50,000] </t>
  </si>
  <si>
    <t>TOTAL TAXABLE INCOME  [COL6 - COL 8- COL 9]</t>
  </si>
  <si>
    <t>12.  TUITION FEES  FOR 2 CHILDREN (other than Donation)</t>
  </si>
  <si>
    <r>
      <rPr>
        <b/>
        <sz val="11"/>
        <color indexed="8"/>
        <rFont val="Calibri"/>
        <family val="2"/>
      </rPr>
      <t>[iii]</t>
    </r>
    <r>
      <rPr>
        <sz val="10"/>
        <color indexed="8"/>
        <rFont val="Calibri"/>
        <family val="2"/>
      </rPr>
      <t xml:space="preserve"> U/S 80 CCF. INFRASTRUCTURE BONDS</t>
    </r>
  </si>
  <si>
    <t>TOTAL SAVINGS [U/S 80C+ 80 CCC + 80 CCF ]</t>
  </si>
  <si>
    <r>
      <t xml:space="preserve">[vii]   U/S 80 E :REPAYMENT OF LOAN FOR HIGHER STUDIES AVAILED BY ASSESSEE              [ </t>
    </r>
    <r>
      <rPr>
        <sz val="8"/>
        <color indexed="8"/>
        <rFont val="Calibri"/>
        <family val="2"/>
      </rPr>
      <t>100%</t>
    </r>
    <r>
      <rPr>
        <sz val="10"/>
        <color indexed="8"/>
        <rFont val="Calibri"/>
        <family val="2"/>
      </rPr>
      <t>][No Limit]</t>
    </r>
  </si>
  <si>
    <t>CCA</t>
  </si>
  <si>
    <t>[ix]  80.GGA : DONATION FOR SCIENTIFIC RESEARCH OR RURAL DEVELOPMENT</t>
  </si>
  <si>
    <t>SPL. Allowance</t>
  </si>
  <si>
    <t>Conveyance Allowance</t>
  </si>
  <si>
    <t>GPF. SUBS</t>
  </si>
  <si>
    <r>
      <t>RS 250001 to 500000    5</t>
    </r>
    <r>
      <rPr>
        <b/>
        <sz val="10"/>
        <color indexed="8"/>
        <rFont val="Calibri"/>
        <family val="2"/>
      </rPr>
      <t xml:space="preserve">%  </t>
    </r>
  </si>
  <si>
    <t xml:space="preserve">(xii) Others </t>
  </si>
  <si>
    <t>[iv]   U/S 80 D : MEDICAL INSURANCE PREMIUM PAID IN THE NAME OF  ASSESSEE,NHIS,SPOUSE DEPENDENT PARENTS  OR CHILD [ MAX Rs 25000, senior  Rs 50000]</t>
  </si>
  <si>
    <t>ADD EDUCATION CESS@ 4% ON TAX PAYABLE</t>
  </si>
  <si>
    <t>MY ID: fazildreams@gmail.com / CELL : 9626460460,9994178034</t>
  </si>
  <si>
    <t>NHIS</t>
  </si>
  <si>
    <t>IT</t>
  </si>
  <si>
    <r>
      <rPr>
        <b/>
        <sz val="11"/>
        <color theme="1"/>
        <rFont val="Calibri"/>
        <family val="2"/>
        <scheme val="minor"/>
      </rPr>
      <t xml:space="preserve">LESS </t>
    </r>
    <r>
      <rPr>
        <sz val="11"/>
        <color theme="1"/>
        <rFont val="Calibri"/>
        <family val="2"/>
        <scheme val="minor"/>
      </rPr>
      <t>STANDARD DEDUCTION RS. 50000/=(all members elegible)</t>
    </r>
  </si>
  <si>
    <t>HBA  Interest</t>
  </si>
  <si>
    <t>HBA Principal</t>
  </si>
  <si>
    <t>PROF. TAX</t>
  </si>
  <si>
    <t>HRA</t>
  </si>
  <si>
    <t>TOTAL SALARY INCOME (INCLUDING ALLOWANCES)</t>
  </si>
  <si>
    <t>I hereby authorise the drawing and disbursing officer to deduct the balance amount of tax from my monthly salary in IFHRMS ( Only Bill Entry )</t>
  </si>
  <si>
    <t>DOB</t>
  </si>
  <si>
    <t>IFHRMS NO.</t>
  </si>
  <si>
    <t>MOBILE NO.</t>
  </si>
  <si>
    <t xml:space="preserve">    </t>
  </si>
  <si>
    <t>I hereby authorise the drawing and disbursing officer to deduct the Education Cess @4% from my monthly salary in IFHRMS ( Only Bill Entry )</t>
  </si>
  <si>
    <t>Take Print Out of "Form 4"</t>
  </si>
  <si>
    <t>**********</t>
  </si>
  <si>
    <t xml:space="preserve"> FOR THE YEAR 2023 - 2024</t>
  </si>
  <si>
    <t>BASIC PAY AS ON 01.03.2023</t>
  </si>
  <si>
    <t>Arrear</t>
  </si>
  <si>
    <t>ONE DAY SALARY-DEDUCTION</t>
  </si>
  <si>
    <t>Grade - I(a)</t>
  </si>
  <si>
    <t>Grade - I(b)</t>
  </si>
  <si>
    <t>Grade - II</t>
  </si>
  <si>
    <t>Grade - III</t>
  </si>
  <si>
    <t>Grade - IV</t>
  </si>
  <si>
    <r>
      <t xml:space="preserve">LESS </t>
    </r>
    <r>
      <rPr>
        <sz val="11"/>
        <color theme="1"/>
        <rFont val="Calibri"/>
        <family val="2"/>
        <scheme val="minor"/>
      </rPr>
      <t>PHYSICALLY HANDICAPPED PERSONS (Conveyance Allowance) U/s. 10(14)</t>
    </r>
  </si>
  <si>
    <t>(E)   LESS INTEREST ON HOUSING LOAN U/S 192 (2.B).Max Rs 2,00,000</t>
  </si>
  <si>
    <t>( FINANCIAL YEAR 2023-2024, AND THE ASSESSMENT YEAR 2024 - 2025)</t>
  </si>
  <si>
    <r>
      <t xml:space="preserve">LESS </t>
    </r>
    <r>
      <rPr>
        <sz val="11"/>
        <color theme="1"/>
        <rFont val="Calibri"/>
        <family val="2"/>
        <scheme val="minor"/>
      </rPr>
      <t xml:space="preserve">PROFESSIONAL TAX  u/s 16 </t>
    </r>
  </si>
  <si>
    <t xml:space="preserve">        OF LIC LIKE JEEVAN SURAKSHA [MAX - Rs 10,000]</t>
  </si>
  <si>
    <t>[vi]   U/S 80 DDB : MEDICAL EXPENSES TOWARDS TREATMENT  OF ASSISTANCE  OR HIS/HER DEPENDENT SPOUSE OR PARENTS CHILDREN FOR NOTIFIED                                   [ MAX Rs 40,000,senior 1,00,000]</t>
  </si>
  <si>
    <t>TOTAL TAX  PAYABLE FOR  2023 -2024</t>
  </si>
  <si>
    <t>LESS TAX ALREADY  DEDUCTED FOR   2023-2024</t>
  </si>
  <si>
    <t>TUTION FEES DURING THE YEAR 2023-2024</t>
  </si>
  <si>
    <t>LESS ADVANCE TAX - DIRECT PAY IN THE BANK 2023-2024</t>
  </si>
  <si>
    <t xml:space="preserve">IFHRMS NO     </t>
  </si>
  <si>
    <t>ENTER UR OTHER SOURCE OF INCOME AMOUNT IN  BOX</t>
  </si>
  <si>
    <t>ENTER UR HOUSING LOAN AMOUNT IN  BOX</t>
  </si>
  <si>
    <t>ENTER UR U.T.I AMOUNT IN  BOX</t>
  </si>
  <si>
    <t>ENTER UR P.P.F AMOUNT IN  BOX</t>
  </si>
  <si>
    <t>ENTER UR REFUND OF H.B.A. PRINCIPAL AMOUNT IN BOX</t>
  </si>
  <si>
    <t>ENTER UR  AMOUNT  IN BOX.</t>
  </si>
  <si>
    <t>NET  TAXABLE  INCOME[ COL.10- COL 12]</t>
  </si>
  <si>
    <t xml:space="preserve">DEDUCTIONS </t>
  </si>
  <si>
    <t xml:space="preserve">(i). NPS 80CCD(2). MAX Rs 50,000 </t>
  </si>
  <si>
    <t>(ii). Conveyance Allowance (Differently Abled) U/S. 10(14)</t>
  </si>
  <si>
    <t>(iii). STANDARD DEDUCTION RS. 50000/=(all members elegible)</t>
  </si>
  <si>
    <t>NET  TAXABLE  INCOME([ (COL.1+COL.2)- COL.3[(i)+(ii)+(iii)]]</t>
  </si>
  <si>
    <r>
      <rPr>
        <b/>
        <sz val="11"/>
        <color indexed="8"/>
        <rFont val="Calibri"/>
        <family val="2"/>
      </rPr>
      <t>MEN AND WOMEN UPTO</t>
    </r>
    <r>
      <rPr>
        <sz val="10"/>
        <color indexed="8"/>
        <rFont val="Calibri"/>
        <family val="2"/>
      </rPr>
      <t xml:space="preserve">  </t>
    </r>
    <r>
      <rPr>
        <sz val="10"/>
        <color indexed="8"/>
        <rFont val="Arial Black"/>
        <family val="2"/>
      </rPr>
      <t xml:space="preserve"> RS 3,00,000 </t>
    </r>
  </si>
  <si>
    <r>
      <t>RS 6,00,001 to 9,00,000          @10</t>
    </r>
    <r>
      <rPr>
        <b/>
        <sz val="10"/>
        <color indexed="8"/>
        <rFont val="Calibri"/>
        <family val="2"/>
      </rPr>
      <t xml:space="preserve">%  </t>
    </r>
  </si>
  <si>
    <r>
      <t>RS 9,00,001 to 12,00,000        @15</t>
    </r>
    <r>
      <rPr>
        <b/>
        <sz val="10"/>
        <color indexed="8"/>
        <rFont val="Calibri"/>
        <family val="2"/>
      </rPr>
      <t xml:space="preserve">%  </t>
    </r>
  </si>
  <si>
    <r>
      <t>RS 3,00,001 to 6,00,000          @  5</t>
    </r>
    <r>
      <rPr>
        <b/>
        <sz val="10"/>
        <color indexed="8"/>
        <rFont val="Calibri"/>
        <family val="2"/>
      </rPr>
      <t xml:space="preserve">%  </t>
    </r>
  </si>
  <si>
    <r>
      <t>RS 12,00,001 to 15,00,000      @20</t>
    </r>
    <r>
      <rPr>
        <b/>
        <sz val="10"/>
        <color indexed="8"/>
        <rFont val="Calibri"/>
        <family val="2"/>
      </rPr>
      <t xml:space="preserve">%  </t>
    </r>
  </si>
  <si>
    <r>
      <t>RS 15,00,001 And Above          @30</t>
    </r>
    <r>
      <rPr>
        <b/>
        <sz val="10"/>
        <color indexed="8"/>
        <rFont val="Calibri"/>
        <family val="2"/>
      </rPr>
      <t xml:space="preserve">%  </t>
    </r>
  </si>
  <si>
    <t>LESS:TAX REBATE  U/S 87A(IF TAXABLE INCOME  &lt;= 7,00,000 Then Max 25,000)</t>
  </si>
  <si>
    <t>LESS:TAX REBATE  U/S 87A (IF TAXABLE INCOME &lt;= 5,00,000 Then Max 12,500)</t>
  </si>
  <si>
    <t>ADD SURCHARGE AT 10% TAXABLE INCOME EXCEEDS 50 LAKHS</t>
  </si>
  <si>
    <t>RS</t>
  </si>
  <si>
    <t>INDIVIDUAL - NEW REGIME</t>
  </si>
  <si>
    <t>INDIVIDUAL - OLD REGIME</t>
  </si>
  <si>
    <t>வருமான வரி பிடித்தம் செய்யக் கோரும் விண்ணப்பம்</t>
  </si>
  <si>
    <t>அனுப்புதல்:</t>
  </si>
  <si>
    <t>பட்டதாரி / இடைநிலை  ஆசிரியர்,</t>
  </si>
  <si>
    <t>ஊராட்சி ஒன்றிய தொடக்க / நடுநிலை பள்ளி,</t>
  </si>
  <si>
    <t>ஊத்தங்கரை  வட்டம்,</t>
  </si>
  <si>
    <t>கிருஷ்ணகிரி  மாவட்டம்.</t>
  </si>
  <si>
    <t>உயர் திரு வட்டாரக்கல்வி  அலுவலர் அவர்கள்,</t>
  </si>
  <si>
    <t>வட்டாரக்கல்வி அலுவலகம்,</t>
  </si>
  <si>
    <t>ஊத்தங்கரை.</t>
  </si>
  <si>
    <t xml:space="preserve">பெறுதல்: </t>
  </si>
  <si>
    <t xml:space="preserve">      பொருள்:</t>
  </si>
  <si>
    <t>வருமான வரி பிடித்தம் செய்தல் சார்பாக...</t>
  </si>
  <si>
    <r>
      <t>தலைமை ஆசிரியர் அவர்கள்</t>
    </r>
    <r>
      <rPr>
        <sz val="11"/>
        <color theme="1"/>
        <rFont val="Arial"/>
        <family val="2"/>
      </rPr>
      <t>,</t>
    </r>
  </si>
  <si>
    <t>NEW VS OLD TAX</t>
  </si>
  <si>
    <t>Decision</t>
  </si>
  <si>
    <t>Tax Savings</t>
  </si>
  <si>
    <t>Better Option</t>
  </si>
  <si>
    <t>Total Taxes</t>
  </si>
  <si>
    <t>Tax (Old)</t>
  </si>
  <si>
    <t>Tax (New)</t>
  </si>
  <si>
    <t>நிதி ஆண்டின் எனது வருமான வரி ரூ.</t>
  </si>
  <si>
    <t xml:space="preserve">நன்றி </t>
  </si>
  <si>
    <t>தங்கள் பணிவுள்ள</t>
  </si>
  <si>
    <r>
      <t>இப்படிக்கு</t>
    </r>
    <r>
      <rPr>
        <sz val="12"/>
        <color theme="1"/>
        <rFont val="Arial"/>
        <family val="2"/>
      </rPr>
      <t>,</t>
    </r>
  </si>
  <si>
    <t>IFHRMS NO.:</t>
  </si>
  <si>
    <t>PAN NO.:</t>
  </si>
  <si>
    <t>TPF/CPS NO.</t>
  </si>
  <si>
    <t>TPF/CPS NO.:</t>
  </si>
  <si>
    <t>இடம்:</t>
  </si>
  <si>
    <t>தேதி:</t>
  </si>
  <si>
    <t xml:space="preserve">    .02.2024</t>
  </si>
  <si>
    <t>தலைமையாசிரியர் பரிந்துரை</t>
  </si>
  <si>
    <r>
      <t>ர. பாசில் பாஷா</t>
    </r>
    <r>
      <rPr>
        <sz val="11"/>
        <color theme="1"/>
        <rFont val="Arial"/>
        <family val="2"/>
      </rPr>
      <t>,</t>
    </r>
  </si>
  <si>
    <t>இலவம்பாடி,</t>
  </si>
  <si>
    <r>
      <t xml:space="preserve"> நான்  மேற்காணும்  பள்ளியில்  பணியாற்றி  வருகிறேன்.  எனக்கு  </t>
    </r>
    <r>
      <rPr>
        <sz val="10"/>
        <rFont val="Times New Roman"/>
        <family val="1"/>
      </rPr>
      <t>2023-2024</t>
    </r>
    <r>
      <rPr>
        <sz val="10"/>
        <rFont val="Arial"/>
        <family val="2"/>
      </rPr>
      <t xml:space="preserve">  ஆம்</t>
    </r>
  </si>
  <si>
    <t>ஆம்  ஆண்டு  பிப்ரவரி  மாத  சம்பளத்திலிருந்து  பிடித்தம்  செய்து  கொள்ள ஆவண செய்யும்</t>
  </si>
  <si>
    <t xml:space="preserve">படி  மிகவும்  தாழ்மையுடன்  வேண்டிக்கொள்கிறேன். </t>
  </si>
  <si>
    <t xml:space="preserve"> வருகிறது.   இத்தொகையினை   எனது  2024 </t>
  </si>
  <si>
    <t xml:space="preserve"> ஐயா!</t>
  </si>
  <si>
    <t xml:space="preserve">       வழி: </t>
  </si>
  <si>
    <t xml:space="preserve">தலைமை   ஆசிரியர், </t>
  </si>
  <si>
    <t>AADHAR NO.</t>
  </si>
</sst>
</file>

<file path=xl/styles.xml><?xml version="1.0" encoding="utf-8"?>
<styleSheet xmlns="http://schemas.openxmlformats.org/spreadsheetml/2006/main">
  <numFmts count="1">
    <numFmt numFmtId="164" formatCode="[$-409]mmmm\-yy;@"/>
  </numFmts>
  <fonts count="6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"/>
      <family val="2"/>
      <charset val="134"/>
    </font>
    <font>
      <sz val="16"/>
      <color theme="1"/>
      <name val="Aharoni"/>
      <charset val="177"/>
    </font>
    <font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2"/>
      <name val="Times New Roman"/>
      <family val="1"/>
    </font>
    <font>
      <sz val="11"/>
      <color theme="1"/>
      <name val="Arial Black"/>
      <family val="2"/>
    </font>
    <font>
      <b/>
      <sz val="10"/>
      <color theme="1"/>
      <name val="Arial"/>
      <family val="2"/>
    </font>
    <font>
      <sz val="10"/>
      <color rgb="FFFF0000"/>
      <name val="Arial Black"/>
      <family val="2"/>
    </font>
    <font>
      <b/>
      <sz val="9"/>
      <color theme="1"/>
      <name val="Arial Black"/>
      <family val="2"/>
    </font>
    <font>
      <sz val="10"/>
      <color theme="1"/>
      <name val="Calibri"/>
      <family val="2"/>
      <scheme val="minor"/>
    </font>
    <font>
      <sz val="10"/>
      <color theme="1"/>
      <name val="Arial Black"/>
      <family val="2"/>
    </font>
    <font>
      <b/>
      <u/>
      <sz val="10"/>
      <color theme="1"/>
      <name val="Calibri"/>
      <family val="2"/>
      <scheme val="minor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2"/>
      <color theme="1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Calibri"/>
      <family val="2"/>
    </font>
    <font>
      <sz val="11"/>
      <color rgb="FFFF0000"/>
      <name val="Arial Black"/>
      <family val="2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lbertus Extra Bold"/>
      <family val="2"/>
    </font>
    <font>
      <sz val="10"/>
      <color rgb="FF333300"/>
      <name val="Albertus Extra Bold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Bamini"/>
      <family val="2"/>
    </font>
    <font>
      <sz val="16"/>
      <color theme="1"/>
      <name val="Bamini"/>
      <family val="2"/>
    </font>
    <font>
      <sz val="16"/>
      <color theme="1"/>
      <name val="Times New Roman"/>
      <family val="1"/>
    </font>
    <font>
      <b/>
      <sz val="16"/>
      <color theme="1"/>
      <name val="Elephant"/>
      <family val="1"/>
    </font>
    <font>
      <b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lgerian"/>
      <family val="5"/>
    </font>
    <font>
      <b/>
      <u/>
      <sz val="16"/>
      <color theme="1"/>
      <name val="Arial"/>
      <family val="2"/>
    </font>
    <font>
      <b/>
      <sz val="12"/>
      <color theme="1"/>
      <name val="Bamini"/>
      <family val="2"/>
    </font>
    <font>
      <sz val="10"/>
      <color theme="1"/>
      <name val="Bamini"/>
      <family val="2"/>
    </font>
    <font>
      <sz val="11"/>
      <color theme="1"/>
      <name val="Bamini"/>
      <family val="2"/>
    </font>
    <font>
      <sz val="10"/>
      <name val="Times New Roman"/>
      <family val="1"/>
    </font>
    <font>
      <sz val="12"/>
      <color theme="1"/>
      <name val="Bamin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4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0" borderId="4" xfId="0" applyFont="1" applyBorder="1" applyAlignment="1"/>
    <xf numFmtId="0" fontId="2" fillId="0" borderId="3" xfId="0" applyFont="1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7" fillId="0" borderId="5" xfId="0" applyFont="1" applyBorder="1" applyAlignment="1">
      <alignment vertical="center"/>
    </xf>
    <xf numFmtId="0" fontId="2" fillId="3" borderId="8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8" fillId="2" borderId="1" xfId="0" applyFont="1" applyFill="1" applyBorder="1" applyAlignment="1" applyProtection="1">
      <protection locked="0"/>
    </xf>
    <xf numFmtId="0" fontId="7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6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4" fillId="3" borderId="7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" fillId="9" borderId="0" xfId="0" applyFont="1" applyFill="1" applyAlignment="1">
      <alignment horizontal="center" vertical="center"/>
    </xf>
    <xf numFmtId="0" fontId="1" fillId="10" borderId="0" xfId="0" applyFont="1" applyFill="1" applyAlignment="1">
      <alignment horizontal="center" vertical="center"/>
    </xf>
    <xf numFmtId="0" fontId="15" fillId="3" borderId="15" xfId="0" applyFont="1" applyFill="1" applyBorder="1" applyAlignment="1">
      <alignment vertical="center"/>
    </xf>
    <xf numFmtId="0" fontId="15" fillId="3" borderId="1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1" borderId="1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9" fillId="0" borderId="1" xfId="0" applyFont="1" applyFill="1" applyBorder="1" applyAlignment="1">
      <alignment horizontal="center"/>
    </xf>
    <xf numFmtId="0" fontId="18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12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0" borderId="6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0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1" xfId="0" applyFont="1" applyBorder="1" applyAlignment="1">
      <alignment horizontal="center" vertical="top"/>
    </xf>
    <xf numFmtId="0" fontId="10" fillId="3" borderId="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left" vertical="center"/>
    </xf>
    <xf numFmtId="0" fontId="35" fillId="0" borderId="0" xfId="0" applyFont="1"/>
    <xf numFmtId="0" fontId="16" fillId="3" borderId="1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7" fillId="0" borderId="3" xfId="0" applyFont="1" applyBorder="1"/>
    <xf numFmtId="0" fontId="7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2" fillId="4" borderId="10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18" fillId="3" borderId="4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38" fillId="0" borderId="2" xfId="0" applyFont="1" applyFill="1" applyBorder="1" applyAlignment="1"/>
    <xf numFmtId="0" fontId="7" fillId="3" borderId="5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5" xfId="0" applyBorder="1" applyAlignment="1"/>
    <xf numFmtId="0" fontId="0" fillId="0" borderId="6" xfId="0" applyBorder="1"/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/>
    <xf numFmtId="0" fontId="0" fillId="0" borderId="3" xfId="0" applyBorder="1" applyAlignment="1"/>
    <xf numFmtId="164" fontId="1" fillId="0" borderId="1" xfId="0" applyNumberFormat="1" applyFont="1" applyBorder="1" applyAlignment="1">
      <alignment horizontal="left" vertical="center"/>
    </xf>
    <xf numFmtId="0" fontId="39" fillId="3" borderId="8" xfId="0" applyFont="1" applyFill="1" applyBorder="1" applyAlignment="1">
      <alignment horizontal="center" vertical="center" textRotation="90" wrapText="1"/>
    </xf>
    <xf numFmtId="0" fontId="1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0" fillId="13" borderId="2" xfId="0" applyFill="1" applyBorder="1" applyAlignment="1">
      <alignment vertical="center"/>
    </xf>
    <xf numFmtId="0" fontId="19" fillId="13" borderId="1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18" fillId="0" borderId="1" xfId="0" applyFont="1" applyBorder="1"/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1" fillId="0" borderId="0" xfId="0" applyFont="1"/>
    <xf numFmtId="0" fontId="40" fillId="0" borderId="0" xfId="0" applyFont="1"/>
    <xf numFmtId="0" fontId="42" fillId="0" borderId="0" xfId="0" applyFont="1"/>
    <xf numFmtId="0" fontId="43" fillId="0" borderId="0" xfId="0" applyFont="1"/>
    <xf numFmtId="0" fontId="4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44" fillId="0" borderId="0" xfId="0" applyFont="1" applyAlignment="1"/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7" fillId="0" borderId="2" xfId="0" applyFont="1" applyBorder="1" applyAlignment="1">
      <alignment horizontal="left" vertical="center"/>
    </xf>
    <xf numFmtId="0" fontId="15" fillId="3" borderId="4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9" fontId="14" fillId="3" borderId="14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11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49" fontId="14" fillId="3" borderId="2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5" fillId="2" borderId="2" xfId="0" applyFont="1" applyFill="1" applyBorder="1" applyProtection="1">
      <protection locked="0"/>
    </xf>
    <xf numFmtId="0" fontId="49" fillId="0" borderId="0" xfId="0" applyFont="1"/>
    <xf numFmtId="0" fontId="0" fillId="0" borderId="0" xfId="0" applyAlignment="1"/>
    <xf numFmtId="0" fontId="53" fillId="16" borderId="0" xfId="0" applyFont="1" applyFill="1"/>
    <xf numFmtId="0" fontId="46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0" xfId="0" applyFont="1"/>
    <xf numFmtId="0" fontId="5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5" fillId="0" borderId="0" xfId="0" applyFont="1"/>
    <xf numFmtId="0" fontId="57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49" fontId="57" fillId="0" borderId="0" xfId="0" applyNumberFormat="1" applyFont="1"/>
    <xf numFmtId="0" fontId="48" fillId="0" borderId="0" xfId="0" applyFont="1" applyAlignment="1">
      <alignment horizontal="left" vertical="center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horizontal="center" vertical="center"/>
    </xf>
    <xf numFmtId="0" fontId="48" fillId="16" borderId="0" xfId="0" applyFont="1" applyFill="1"/>
    <xf numFmtId="0" fontId="50" fillId="0" borderId="0" xfId="0" applyFont="1" applyAlignment="1">
      <alignment vertical="center"/>
    </xf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8" fillId="0" borderId="2" xfId="0" applyFont="1" applyFill="1" applyBorder="1" applyAlignment="1">
      <alignment horizontal="left"/>
    </xf>
    <xf numFmtId="0" fontId="38" fillId="0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17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indent="4"/>
    </xf>
    <xf numFmtId="0" fontId="20" fillId="0" borderId="3" xfId="0" applyFont="1" applyFill="1" applyBorder="1" applyAlignment="1">
      <alignment horizontal="left" vertical="center" indent="4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4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indent="55"/>
    </xf>
    <xf numFmtId="0" fontId="5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FFFF66"/>
      <color rgb="FF00CCFF"/>
      <color rgb="FFFFFFCC"/>
      <color rgb="FFFFFFFF"/>
      <color rgb="FF33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G117"/>
  <sheetViews>
    <sheetView tabSelected="1" zoomScale="110" zoomScaleNormal="110" workbookViewId="0">
      <selection activeCell="X14" sqref="X14"/>
    </sheetView>
  </sheetViews>
  <sheetFormatPr defaultRowHeight="15"/>
  <cols>
    <col min="1" max="1" width="13.7109375" customWidth="1"/>
    <col min="2" max="2" width="7.28515625" customWidth="1"/>
    <col min="3" max="3" width="6.5703125" customWidth="1"/>
    <col min="4" max="4" width="7.28515625" customWidth="1"/>
    <col min="5" max="5" width="6" customWidth="1"/>
    <col min="6" max="6" width="5.28515625" customWidth="1"/>
    <col min="7" max="7" width="4.85546875" style="1" customWidth="1"/>
    <col min="8" max="8" width="4.85546875" customWidth="1"/>
    <col min="9" max="9" width="6.28515625" style="1" customWidth="1"/>
    <col min="10" max="10" width="4.7109375" customWidth="1"/>
    <col min="11" max="11" width="8.140625" customWidth="1"/>
    <col min="12" max="12" width="7.140625" customWidth="1"/>
    <col min="13" max="13" width="4.28515625" customWidth="1"/>
    <col min="14" max="14" width="5" customWidth="1"/>
    <col min="15" max="15" width="5.140625" customWidth="1"/>
    <col min="16" max="16" width="4.7109375" customWidth="1"/>
    <col min="17" max="17" width="6.28515625" style="1" customWidth="1"/>
    <col min="18" max="18" width="4.7109375" style="1" customWidth="1"/>
    <col min="19" max="19" width="5" customWidth="1"/>
    <col min="20" max="20" width="4.5703125" customWidth="1"/>
    <col min="21" max="21" width="6.140625" style="1" customWidth="1"/>
    <col min="22" max="22" width="5.140625" style="1" customWidth="1"/>
    <col min="23" max="23" width="9.140625" customWidth="1"/>
    <col min="184" max="189" width="7.85546875" customWidth="1"/>
  </cols>
  <sheetData>
    <row r="1" spans="1:33" ht="24.75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</row>
    <row r="2" spans="1:33" ht="18.75" customHeight="1">
      <c r="A2" s="239" t="s">
        <v>164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1:33" ht="21">
      <c r="A3" s="2" t="s">
        <v>1</v>
      </c>
      <c r="B3" s="3" t="s">
        <v>2</v>
      </c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240" t="s">
        <v>157</v>
      </c>
      <c r="O3" s="240"/>
      <c r="P3" s="240"/>
      <c r="Q3" s="162" t="s">
        <v>2</v>
      </c>
      <c r="R3" s="167"/>
      <c r="S3" s="5"/>
      <c r="T3" s="5"/>
      <c r="U3" s="5"/>
      <c r="V3" s="5"/>
      <c r="W3" s="3"/>
      <c r="X3" s="228" t="s">
        <v>3</v>
      </c>
      <c r="Y3" s="228"/>
      <c r="Z3" s="228"/>
      <c r="AA3" s="228"/>
      <c r="AB3" s="228"/>
      <c r="AC3" s="228"/>
      <c r="AD3" s="228"/>
      <c r="AE3" s="228"/>
    </row>
    <row r="4" spans="1:33" ht="21">
      <c r="A4" s="2" t="s">
        <v>4</v>
      </c>
      <c r="B4" s="3" t="s">
        <v>2</v>
      </c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240" t="s">
        <v>234</v>
      </c>
      <c r="O4" s="240"/>
      <c r="P4" s="240"/>
      <c r="Q4" s="162" t="s">
        <v>2</v>
      </c>
      <c r="R4" s="167"/>
      <c r="S4" s="5"/>
      <c r="T4" s="5"/>
      <c r="U4" s="5"/>
      <c r="V4" s="5"/>
      <c r="W4" s="3"/>
      <c r="X4" s="228" t="s">
        <v>5</v>
      </c>
      <c r="Y4" s="228"/>
      <c r="Z4" s="228"/>
      <c r="AA4" s="228"/>
      <c r="AB4" s="228"/>
      <c r="AC4" s="228"/>
      <c r="AD4" s="228"/>
      <c r="AE4" s="228"/>
    </row>
    <row r="5" spans="1:33" ht="21">
      <c r="A5" s="2" t="s">
        <v>6</v>
      </c>
      <c r="B5" s="3" t="s">
        <v>2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240" t="s">
        <v>158</v>
      </c>
      <c r="O5" s="240"/>
      <c r="P5" s="240"/>
      <c r="Q5" s="162" t="s">
        <v>2</v>
      </c>
      <c r="R5" s="167"/>
      <c r="S5" s="7"/>
      <c r="T5" s="7"/>
      <c r="U5" s="7"/>
      <c r="V5" s="7"/>
      <c r="W5" s="8"/>
      <c r="X5" s="228" t="s">
        <v>7</v>
      </c>
      <c r="Y5" s="228"/>
      <c r="Z5" s="228"/>
      <c r="AA5" s="228"/>
      <c r="AB5" s="228"/>
      <c r="AC5" s="228"/>
      <c r="AD5" s="228"/>
      <c r="AE5" s="228"/>
    </row>
    <row r="6" spans="1:33" ht="21">
      <c r="A6" s="18" t="s">
        <v>8</v>
      </c>
      <c r="B6" s="19" t="s">
        <v>2</v>
      </c>
      <c r="C6" s="20"/>
      <c r="D6" s="12"/>
      <c r="E6" s="12"/>
      <c r="F6" s="12"/>
      <c r="G6" s="12"/>
      <c r="H6" s="12"/>
      <c r="I6" s="12"/>
      <c r="J6" s="12"/>
      <c r="K6" s="12"/>
      <c r="L6" s="12"/>
      <c r="M6" s="12"/>
      <c r="N6" s="240" t="s">
        <v>159</v>
      </c>
      <c r="O6" s="240"/>
      <c r="P6" s="240"/>
      <c r="Q6" s="162" t="s">
        <v>2</v>
      </c>
      <c r="R6" s="168"/>
      <c r="S6" s="12"/>
      <c r="T6" s="12"/>
      <c r="U6" s="12"/>
      <c r="V6" s="12"/>
      <c r="W6" s="13"/>
      <c r="X6" s="228" t="s">
        <v>9</v>
      </c>
      <c r="Y6" s="228"/>
      <c r="Z6" s="228"/>
      <c r="AA6" s="228"/>
      <c r="AB6" s="228"/>
      <c r="AC6" s="228"/>
      <c r="AD6" s="228"/>
      <c r="AE6" s="228"/>
    </row>
    <row r="7" spans="1:33" ht="18.75" customHeight="1">
      <c r="A7" s="236" t="s">
        <v>10</v>
      </c>
      <c r="B7" s="237"/>
      <c r="C7" s="237"/>
      <c r="D7" s="19" t="s">
        <v>2</v>
      </c>
      <c r="E7" s="23"/>
      <c r="F7" s="9"/>
      <c r="G7" s="9"/>
      <c r="H7" s="9"/>
      <c r="I7" s="9"/>
      <c r="J7" s="9"/>
      <c r="K7" s="9"/>
      <c r="L7" s="9"/>
      <c r="M7" s="9"/>
      <c r="N7" s="241" t="s">
        <v>249</v>
      </c>
      <c r="O7" s="241"/>
      <c r="P7" s="241"/>
      <c r="Q7" s="162" t="s">
        <v>2</v>
      </c>
      <c r="R7" s="168"/>
      <c r="S7" s="147"/>
      <c r="T7" s="147"/>
      <c r="U7" s="147"/>
      <c r="V7" s="147"/>
      <c r="W7" s="148"/>
      <c r="X7" s="228" t="s">
        <v>30</v>
      </c>
      <c r="Y7" s="228"/>
      <c r="Z7" s="228"/>
      <c r="AA7" s="228"/>
      <c r="AB7" s="228"/>
      <c r="AC7" s="228"/>
      <c r="AD7" s="228"/>
      <c r="AE7" s="228"/>
    </row>
    <row r="8" spans="1:33" ht="18.75" customHeight="1">
      <c r="A8" s="141" t="s">
        <v>165</v>
      </c>
      <c r="B8" s="22"/>
      <c r="C8" s="22"/>
      <c r="D8" s="19" t="s">
        <v>2</v>
      </c>
      <c r="E8" s="233"/>
      <c r="F8" s="234"/>
      <c r="G8" s="142"/>
      <c r="H8" s="14"/>
      <c r="I8" s="14"/>
      <c r="J8" s="229" t="s">
        <v>62</v>
      </c>
      <c r="K8" s="229"/>
      <c r="L8" s="230"/>
      <c r="M8" s="45">
        <v>2</v>
      </c>
      <c r="N8" s="229" t="s">
        <v>142</v>
      </c>
      <c r="O8" s="229"/>
      <c r="P8" s="229"/>
      <c r="Q8" s="235">
        <v>0</v>
      </c>
      <c r="R8" s="235"/>
      <c r="S8" s="150"/>
      <c r="T8" s="9"/>
      <c r="U8" s="9"/>
      <c r="V8" s="9"/>
      <c r="W8" s="151"/>
      <c r="X8" s="227" t="s">
        <v>63</v>
      </c>
      <c r="Y8" s="228"/>
      <c r="Z8" s="228"/>
      <c r="AA8" s="228"/>
      <c r="AB8" s="228"/>
      <c r="AC8" s="228"/>
      <c r="AD8" s="228"/>
      <c r="AE8" s="228"/>
    </row>
    <row r="9" spans="1:33" ht="18.75" customHeight="1">
      <c r="A9" s="231" t="s">
        <v>167</v>
      </c>
      <c r="B9" s="232"/>
      <c r="C9" s="232"/>
      <c r="D9" s="3" t="s">
        <v>2</v>
      </c>
      <c r="E9" s="204"/>
      <c r="F9" s="176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177"/>
      <c r="X9" s="228" t="s">
        <v>31</v>
      </c>
      <c r="Y9" s="228"/>
      <c r="Z9" s="228"/>
      <c r="AA9" s="228"/>
      <c r="AB9" s="228"/>
      <c r="AC9" s="228"/>
      <c r="AD9" s="228"/>
      <c r="AE9" s="228"/>
    </row>
    <row r="10" spans="1:33" ht="54" customHeight="1">
      <c r="A10" s="21" t="s">
        <v>11</v>
      </c>
      <c r="B10" s="17" t="s">
        <v>12</v>
      </c>
      <c r="C10" s="17" t="s">
        <v>13</v>
      </c>
      <c r="D10" s="17" t="s">
        <v>14</v>
      </c>
      <c r="E10" s="17" t="s">
        <v>15</v>
      </c>
      <c r="F10" s="17" t="s">
        <v>16</v>
      </c>
      <c r="G10" s="17" t="s">
        <v>138</v>
      </c>
      <c r="H10" s="17" t="s">
        <v>140</v>
      </c>
      <c r="I10" s="153" t="s">
        <v>141</v>
      </c>
      <c r="J10" s="17" t="s">
        <v>17</v>
      </c>
      <c r="K10" s="15" t="s">
        <v>18</v>
      </c>
      <c r="L10" s="17" t="s">
        <v>19</v>
      </c>
      <c r="M10" s="17" t="s">
        <v>20</v>
      </c>
      <c r="N10" s="17" t="s">
        <v>21</v>
      </c>
      <c r="O10" s="17" t="s">
        <v>148</v>
      </c>
      <c r="P10" s="17" t="s">
        <v>22</v>
      </c>
      <c r="Q10" s="17" t="s">
        <v>151</v>
      </c>
      <c r="R10" s="17" t="s">
        <v>152</v>
      </c>
      <c r="S10" s="17" t="s">
        <v>23</v>
      </c>
      <c r="T10" s="17" t="s">
        <v>24</v>
      </c>
      <c r="U10" s="17" t="s">
        <v>149</v>
      </c>
      <c r="V10" s="17" t="s">
        <v>153</v>
      </c>
      <c r="W10" s="16" t="s">
        <v>25</v>
      </c>
    </row>
    <row r="11" spans="1:33" ht="15.75">
      <c r="A11" s="152">
        <v>44991</v>
      </c>
      <c r="B11" s="10">
        <f>E8</f>
        <v>0</v>
      </c>
      <c r="C11" s="11">
        <v>0</v>
      </c>
      <c r="D11" s="10">
        <f>ROUND((B11)*0.38,0)</f>
        <v>0</v>
      </c>
      <c r="E11" s="11">
        <v>0</v>
      </c>
      <c r="F11" s="10">
        <f>IF(B11&gt;0,300,0)</f>
        <v>0</v>
      </c>
      <c r="G11" s="11">
        <v>0</v>
      </c>
      <c r="H11" s="140">
        <v>0</v>
      </c>
      <c r="I11" s="11">
        <v>0</v>
      </c>
      <c r="J11" s="11">
        <v>0</v>
      </c>
      <c r="K11" s="154">
        <f t="shared" ref="K11:K20" si="0">SUM(B11:J11)</f>
        <v>0</v>
      </c>
      <c r="L11" s="10">
        <f>IF(M8=1,Q8,IF(M8=2,ROUND((B11+D11)/10,0)))</f>
        <v>0</v>
      </c>
      <c r="M11" s="11">
        <v>0</v>
      </c>
      <c r="N11" s="133">
        <f>IF(B11&gt;0,110,0)</f>
        <v>0</v>
      </c>
      <c r="O11" s="11"/>
      <c r="P11" s="11"/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33"/>
      <c r="W11" s="154">
        <f>SUM(L11:V11)</f>
        <v>0</v>
      </c>
      <c r="X11" s="228" t="s">
        <v>32</v>
      </c>
      <c r="Y11" s="228"/>
      <c r="Z11" s="228"/>
      <c r="AA11" s="228"/>
      <c r="AB11" s="228"/>
      <c r="AC11" s="228"/>
      <c r="AD11" s="228"/>
      <c r="AE11" s="228"/>
      <c r="AF11" s="1"/>
      <c r="AG11" s="1"/>
    </row>
    <row r="12" spans="1:33">
      <c r="A12" s="152">
        <v>45022</v>
      </c>
      <c r="B12" s="10">
        <f>IF(E7=4,(ROUND(B11*3/100,-2)+B11),B11)</f>
        <v>0</v>
      </c>
      <c r="C12" s="10">
        <f t="shared" ref="C12:C22" si="1">C11</f>
        <v>0</v>
      </c>
      <c r="D12" s="10">
        <f>ROUND((B12)*0.38,0)</f>
        <v>0</v>
      </c>
      <c r="E12" s="10">
        <f>E11</f>
        <v>0</v>
      </c>
      <c r="F12" s="10">
        <f>F11</f>
        <v>0</v>
      </c>
      <c r="G12" s="10">
        <f>G11</f>
        <v>0</v>
      </c>
      <c r="H12" s="10">
        <f>H11</f>
        <v>0</v>
      </c>
      <c r="I12" s="10">
        <f>I11</f>
        <v>0</v>
      </c>
      <c r="J12" s="10">
        <f t="shared" ref="J12:J18" si="2">J11</f>
        <v>0</v>
      </c>
      <c r="K12" s="154">
        <f t="shared" si="0"/>
        <v>0</v>
      </c>
      <c r="L12" s="10">
        <f>IF(M8=1,L11,IF(M8=2,ROUND((B12+D12)/10,0)))</f>
        <v>0</v>
      </c>
      <c r="M12" s="10">
        <f t="shared" ref="M12:M22" si="3">M11</f>
        <v>0</v>
      </c>
      <c r="N12" s="10">
        <f t="shared" ref="N12:N22" si="4">N11</f>
        <v>0</v>
      </c>
      <c r="O12" s="10">
        <f t="shared" ref="O12:O22" si="5">O11</f>
        <v>0</v>
      </c>
      <c r="P12" s="10">
        <f t="shared" ref="P12:R22" si="6">P11</f>
        <v>0</v>
      </c>
      <c r="Q12" s="10">
        <f>Q11</f>
        <v>0</v>
      </c>
      <c r="R12" s="10">
        <f>R11</f>
        <v>0</v>
      </c>
      <c r="S12" s="10">
        <f t="shared" ref="S12:S22" si="7">S11</f>
        <v>0</v>
      </c>
      <c r="T12" s="10">
        <f t="shared" ref="T12:U22" si="8">T11</f>
        <v>0</v>
      </c>
      <c r="U12" s="10">
        <f>X14</f>
        <v>0</v>
      </c>
      <c r="V12" s="10"/>
      <c r="W12" s="154">
        <f t="shared" ref="W12:W28" si="9">SUM(L12:V12)</f>
        <v>0</v>
      </c>
      <c r="AF12" s="46"/>
      <c r="AG12" s="1"/>
    </row>
    <row r="13" spans="1:33" ht="15.75">
      <c r="A13" s="152">
        <v>45052</v>
      </c>
      <c r="B13" s="10">
        <f>B12</f>
        <v>0</v>
      </c>
      <c r="C13" s="10">
        <f t="shared" si="1"/>
        <v>0</v>
      </c>
      <c r="D13" s="10">
        <f t="shared" ref="D13:D18" si="10">ROUND((B13)*0.42,0)</f>
        <v>0</v>
      </c>
      <c r="E13" s="10">
        <f t="shared" ref="E13:G17" si="11">E12</f>
        <v>0</v>
      </c>
      <c r="F13" s="10">
        <f t="shared" si="11"/>
        <v>0</v>
      </c>
      <c r="G13" s="10">
        <f t="shared" si="11"/>
        <v>0</v>
      </c>
      <c r="H13" s="10">
        <f t="shared" ref="H13:H18" si="12">H12</f>
        <v>0</v>
      </c>
      <c r="I13" s="10">
        <f t="shared" ref="I13:I18" si="13">I12</f>
        <v>0</v>
      </c>
      <c r="J13" s="10">
        <f t="shared" si="2"/>
        <v>0</v>
      </c>
      <c r="K13" s="154">
        <f t="shared" si="0"/>
        <v>0</v>
      </c>
      <c r="L13" s="10">
        <f>IF(M8=1,L12,IF(M8=2,ROUND((B13+D13)/10,0)))</f>
        <v>0</v>
      </c>
      <c r="M13" s="10">
        <f t="shared" si="3"/>
        <v>0</v>
      </c>
      <c r="N13" s="10">
        <f t="shared" si="4"/>
        <v>0</v>
      </c>
      <c r="O13" s="10">
        <f t="shared" si="5"/>
        <v>0</v>
      </c>
      <c r="P13" s="10">
        <f t="shared" si="6"/>
        <v>0</v>
      </c>
      <c r="Q13" s="10">
        <f t="shared" si="6"/>
        <v>0</v>
      </c>
      <c r="R13" s="10">
        <f t="shared" si="6"/>
        <v>0</v>
      </c>
      <c r="S13" s="10">
        <f t="shared" si="7"/>
        <v>0</v>
      </c>
      <c r="T13" s="10">
        <f t="shared" si="8"/>
        <v>0</v>
      </c>
      <c r="U13" s="10">
        <f t="shared" si="8"/>
        <v>0</v>
      </c>
      <c r="V13" s="10"/>
      <c r="W13" s="154">
        <f t="shared" si="9"/>
        <v>0</v>
      </c>
      <c r="Y13" s="159"/>
      <c r="Z13" s="159"/>
      <c r="AA13" s="159"/>
      <c r="AB13" s="146"/>
    </row>
    <row r="14" spans="1:33">
      <c r="A14" s="152">
        <v>45083</v>
      </c>
      <c r="B14" s="10">
        <f>B13</f>
        <v>0</v>
      </c>
      <c r="C14" s="10">
        <f t="shared" si="1"/>
        <v>0</v>
      </c>
      <c r="D14" s="10">
        <f t="shared" si="10"/>
        <v>0</v>
      </c>
      <c r="E14" s="10">
        <f t="shared" si="11"/>
        <v>0</v>
      </c>
      <c r="F14" s="10">
        <f t="shared" si="11"/>
        <v>0</v>
      </c>
      <c r="G14" s="10">
        <f t="shared" si="11"/>
        <v>0</v>
      </c>
      <c r="H14" s="10">
        <f t="shared" si="12"/>
        <v>0</v>
      </c>
      <c r="I14" s="10">
        <f t="shared" si="13"/>
        <v>0</v>
      </c>
      <c r="J14" s="10">
        <f t="shared" si="2"/>
        <v>0</v>
      </c>
      <c r="K14" s="154">
        <f t="shared" si="0"/>
        <v>0</v>
      </c>
      <c r="L14" s="10">
        <f>IF(M8=1,L13,IF(M8=2,ROUND((B14+D14)/10,0)))</f>
        <v>0</v>
      </c>
      <c r="M14" s="10">
        <f t="shared" si="3"/>
        <v>0</v>
      </c>
      <c r="N14" s="10">
        <f t="shared" si="4"/>
        <v>0</v>
      </c>
      <c r="O14" s="10">
        <f>O13</f>
        <v>0</v>
      </c>
      <c r="P14" s="10">
        <f t="shared" si="6"/>
        <v>0</v>
      </c>
      <c r="Q14" s="74">
        <f t="shared" si="6"/>
        <v>0</v>
      </c>
      <c r="R14" s="10">
        <f t="shared" si="6"/>
        <v>0</v>
      </c>
      <c r="S14" s="10">
        <f t="shared" si="7"/>
        <v>0</v>
      </c>
      <c r="T14" s="10">
        <f t="shared" si="8"/>
        <v>0</v>
      </c>
      <c r="U14" s="10">
        <f t="shared" si="8"/>
        <v>0</v>
      </c>
      <c r="V14" s="10"/>
      <c r="W14" s="154">
        <f t="shared" si="9"/>
        <v>0</v>
      </c>
      <c r="Y14" s="159"/>
      <c r="Z14" s="159"/>
      <c r="AA14" s="159"/>
      <c r="AB14" s="126"/>
    </row>
    <row r="15" spans="1:33" ht="15.75">
      <c r="A15" s="152">
        <v>45113</v>
      </c>
      <c r="B15" s="10">
        <f>IF(E7=7,(ROUND(B14*3/100,-2)+B14),B14)</f>
        <v>0</v>
      </c>
      <c r="C15" s="10">
        <f t="shared" si="1"/>
        <v>0</v>
      </c>
      <c r="D15" s="10">
        <f t="shared" si="10"/>
        <v>0</v>
      </c>
      <c r="E15" s="10">
        <f t="shared" si="11"/>
        <v>0</v>
      </c>
      <c r="F15" s="10">
        <f t="shared" si="11"/>
        <v>0</v>
      </c>
      <c r="G15" s="10">
        <f t="shared" si="11"/>
        <v>0</v>
      </c>
      <c r="H15" s="10">
        <f t="shared" si="12"/>
        <v>0</v>
      </c>
      <c r="I15" s="10">
        <f t="shared" si="13"/>
        <v>0</v>
      </c>
      <c r="J15" s="10">
        <f t="shared" si="2"/>
        <v>0</v>
      </c>
      <c r="K15" s="154">
        <f t="shared" si="0"/>
        <v>0</v>
      </c>
      <c r="L15" s="10">
        <f>IF(M8=1,L14,IF(M8=2,ROUND((B15+D15)/10,0)))</f>
        <v>0</v>
      </c>
      <c r="M15" s="10">
        <f t="shared" si="3"/>
        <v>0</v>
      </c>
      <c r="N15" s="10">
        <f>N14</f>
        <v>0</v>
      </c>
      <c r="O15" s="133">
        <f>O14</f>
        <v>0</v>
      </c>
      <c r="P15" s="10">
        <f t="shared" si="6"/>
        <v>0</v>
      </c>
      <c r="Q15" s="10">
        <f t="shared" si="6"/>
        <v>0</v>
      </c>
      <c r="R15" s="10">
        <f t="shared" si="6"/>
        <v>0</v>
      </c>
      <c r="S15" s="10">
        <f t="shared" si="7"/>
        <v>0</v>
      </c>
      <c r="T15" s="10">
        <f t="shared" si="8"/>
        <v>0</v>
      </c>
      <c r="U15" s="10">
        <f t="shared" si="8"/>
        <v>0</v>
      </c>
      <c r="V15" s="10"/>
      <c r="W15" s="154">
        <f t="shared" si="9"/>
        <v>0</v>
      </c>
      <c r="Y15" s="159"/>
      <c r="Z15" s="159"/>
      <c r="AA15" s="159"/>
      <c r="AB15" s="146"/>
    </row>
    <row r="16" spans="1:33">
      <c r="A16" s="152">
        <v>45144</v>
      </c>
      <c r="B16" s="10">
        <f>B15</f>
        <v>0</v>
      </c>
      <c r="C16" s="10">
        <f t="shared" si="1"/>
        <v>0</v>
      </c>
      <c r="D16" s="10">
        <f t="shared" si="10"/>
        <v>0</v>
      </c>
      <c r="E16" s="10">
        <f t="shared" si="11"/>
        <v>0</v>
      </c>
      <c r="F16" s="10">
        <f t="shared" si="11"/>
        <v>0</v>
      </c>
      <c r="G16" s="10">
        <f t="shared" si="11"/>
        <v>0</v>
      </c>
      <c r="H16" s="10">
        <f>H15</f>
        <v>0</v>
      </c>
      <c r="I16" s="10">
        <f t="shared" si="13"/>
        <v>0</v>
      </c>
      <c r="J16" s="10">
        <f t="shared" si="2"/>
        <v>0</v>
      </c>
      <c r="K16" s="154">
        <f t="shared" si="0"/>
        <v>0</v>
      </c>
      <c r="L16" s="10">
        <f>IF(M8=1,L15,IF(M8=2,ROUND((B16+D16)/10,0)))</f>
        <v>0</v>
      </c>
      <c r="M16" s="10">
        <f t="shared" si="3"/>
        <v>0</v>
      </c>
      <c r="N16" s="10">
        <f>N15</f>
        <v>0</v>
      </c>
      <c r="O16" s="10">
        <f t="shared" si="5"/>
        <v>0</v>
      </c>
      <c r="P16" s="10">
        <f t="shared" si="6"/>
        <v>0</v>
      </c>
      <c r="Q16" s="10">
        <f t="shared" si="6"/>
        <v>0</v>
      </c>
      <c r="R16" s="10">
        <f t="shared" si="6"/>
        <v>0</v>
      </c>
      <c r="S16" s="10">
        <f t="shared" si="7"/>
        <v>0</v>
      </c>
      <c r="T16" s="10">
        <f t="shared" si="8"/>
        <v>0</v>
      </c>
      <c r="U16" s="10">
        <f t="shared" si="8"/>
        <v>0</v>
      </c>
      <c r="V16" s="10"/>
      <c r="W16" s="154">
        <f t="shared" si="9"/>
        <v>0</v>
      </c>
      <c r="Y16" s="159"/>
      <c r="Z16" s="159"/>
      <c r="AA16" s="159"/>
      <c r="AB16" s="126"/>
    </row>
    <row r="17" spans="1:39" ht="15.75">
      <c r="A17" s="152">
        <v>45175</v>
      </c>
      <c r="B17" s="10">
        <f>B15</f>
        <v>0</v>
      </c>
      <c r="C17" s="10">
        <f t="shared" si="1"/>
        <v>0</v>
      </c>
      <c r="D17" s="10">
        <f t="shared" si="10"/>
        <v>0</v>
      </c>
      <c r="E17" s="10">
        <f t="shared" si="11"/>
        <v>0</v>
      </c>
      <c r="F17" s="10">
        <f t="shared" si="11"/>
        <v>0</v>
      </c>
      <c r="G17" s="10">
        <f t="shared" si="11"/>
        <v>0</v>
      </c>
      <c r="H17" s="10">
        <f>H16</f>
        <v>0</v>
      </c>
      <c r="I17" s="10">
        <f t="shared" si="13"/>
        <v>0</v>
      </c>
      <c r="J17" s="10">
        <f>J15</f>
        <v>0</v>
      </c>
      <c r="K17" s="154">
        <f t="shared" si="0"/>
        <v>0</v>
      </c>
      <c r="L17" s="10">
        <f>IF(M8=1,L16,IF(M8=2,ROUND((B17+D17)/10,0)))</f>
        <v>0</v>
      </c>
      <c r="M17" s="10">
        <f t="shared" si="3"/>
        <v>0</v>
      </c>
      <c r="N17" s="10">
        <f t="shared" si="4"/>
        <v>0</v>
      </c>
      <c r="O17" s="10">
        <f t="shared" si="5"/>
        <v>0</v>
      </c>
      <c r="P17" s="10">
        <f t="shared" si="6"/>
        <v>0</v>
      </c>
      <c r="Q17" s="10">
        <f t="shared" si="6"/>
        <v>0</v>
      </c>
      <c r="R17" s="10">
        <f t="shared" si="6"/>
        <v>0</v>
      </c>
      <c r="S17" s="10">
        <f t="shared" si="7"/>
        <v>0</v>
      </c>
      <c r="T17" s="10">
        <f t="shared" si="8"/>
        <v>0</v>
      </c>
      <c r="U17" s="10">
        <f t="shared" si="8"/>
        <v>0</v>
      </c>
      <c r="V17" s="11"/>
      <c r="W17" s="154">
        <f t="shared" si="9"/>
        <v>0</v>
      </c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46"/>
    </row>
    <row r="18" spans="1:39" ht="15.75">
      <c r="A18" s="152">
        <v>45205</v>
      </c>
      <c r="B18" s="10">
        <f>IF(E7=10,(ROUND(B17*3/100,-2)+B17),B17)</f>
        <v>0</v>
      </c>
      <c r="C18" s="10">
        <f t="shared" si="1"/>
        <v>0</v>
      </c>
      <c r="D18" s="10">
        <f t="shared" si="10"/>
        <v>0</v>
      </c>
      <c r="E18" s="10">
        <f>E17</f>
        <v>0</v>
      </c>
      <c r="F18" s="10">
        <f t="shared" ref="F18:J22" si="14">F17</f>
        <v>0</v>
      </c>
      <c r="G18" s="10">
        <f>G17</f>
        <v>0</v>
      </c>
      <c r="H18" s="10">
        <f t="shared" si="12"/>
        <v>0</v>
      </c>
      <c r="I18" s="10">
        <f t="shared" si="13"/>
        <v>0</v>
      </c>
      <c r="J18" s="10">
        <f t="shared" si="2"/>
        <v>0</v>
      </c>
      <c r="K18" s="154">
        <f t="shared" si="0"/>
        <v>0</v>
      </c>
      <c r="L18" s="10">
        <f>IF(M8=1,L17,IF(M8=2,ROUND((B18+D18)/10,0)))</f>
        <v>0</v>
      </c>
      <c r="M18" s="10">
        <f t="shared" si="3"/>
        <v>0</v>
      </c>
      <c r="N18" s="10">
        <f t="shared" si="4"/>
        <v>0</v>
      </c>
      <c r="O18" s="10">
        <f t="shared" si="5"/>
        <v>0</v>
      </c>
      <c r="P18" s="10">
        <f t="shared" si="6"/>
        <v>0</v>
      </c>
      <c r="Q18" s="10">
        <f t="shared" si="6"/>
        <v>0</v>
      </c>
      <c r="R18" s="74">
        <f t="shared" si="6"/>
        <v>0</v>
      </c>
      <c r="S18" s="10">
        <f t="shared" si="7"/>
        <v>0</v>
      </c>
      <c r="T18" s="10">
        <f t="shared" si="8"/>
        <v>0</v>
      </c>
      <c r="U18" s="10">
        <f t="shared" si="8"/>
        <v>0</v>
      </c>
      <c r="V18" s="10"/>
      <c r="W18" s="154">
        <f t="shared" si="9"/>
        <v>0</v>
      </c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46"/>
    </row>
    <row r="19" spans="1:39">
      <c r="A19" s="152">
        <v>45236</v>
      </c>
      <c r="B19" s="10">
        <f>B18</f>
        <v>0</v>
      </c>
      <c r="C19" s="10">
        <f t="shared" si="1"/>
        <v>0</v>
      </c>
      <c r="D19" s="10">
        <f>ROUND((B19)*0.46,0)</f>
        <v>0</v>
      </c>
      <c r="E19" s="10">
        <f>E18</f>
        <v>0</v>
      </c>
      <c r="F19" s="10">
        <f t="shared" si="14"/>
        <v>0</v>
      </c>
      <c r="G19" s="10">
        <f t="shared" si="14"/>
        <v>0</v>
      </c>
      <c r="H19" s="10">
        <f t="shared" si="14"/>
        <v>0</v>
      </c>
      <c r="I19" s="10">
        <f t="shared" si="14"/>
        <v>0</v>
      </c>
      <c r="J19" s="10">
        <f t="shared" si="14"/>
        <v>0</v>
      </c>
      <c r="K19" s="154">
        <f t="shared" si="0"/>
        <v>0</v>
      </c>
      <c r="L19" s="10">
        <f>IF(M8=1,L18,IF(M8=2,ROUND((B19+D19)/10,0)))</f>
        <v>0</v>
      </c>
      <c r="M19" s="10">
        <f t="shared" si="3"/>
        <v>0</v>
      </c>
      <c r="N19" s="10">
        <f t="shared" si="4"/>
        <v>0</v>
      </c>
      <c r="O19" s="10">
        <f t="shared" si="5"/>
        <v>0</v>
      </c>
      <c r="P19" s="10">
        <f t="shared" si="6"/>
        <v>0</v>
      </c>
      <c r="Q19" s="10">
        <f t="shared" si="6"/>
        <v>0</v>
      </c>
      <c r="R19" s="10">
        <f t="shared" si="6"/>
        <v>0</v>
      </c>
      <c r="S19" s="10">
        <f t="shared" si="7"/>
        <v>0</v>
      </c>
      <c r="T19" s="10">
        <f t="shared" si="8"/>
        <v>0</v>
      </c>
      <c r="U19" s="10">
        <f t="shared" si="8"/>
        <v>0</v>
      </c>
      <c r="V19" s="10"/>
      <c r="W19" s="154">
        <f t="shared" si="9"/>
        <v>0</v>
      </c>
      <c r="Y19" s="1"/>
      <c r="AF19" s="46"/>
    </row>
    <row r="20" spans="1:39">
      <c r="A20" s="152">
        <v>45266</v>
      </c>
      <c r="B20" s="10">
        <f>B19</f>
        <v>0</v>
      </c>
      <c r="C20" s="10">
        <f t="shared" si="1"/>
        <v>0</v>
      </c>
      <c r="D20" s="10">
        <f>ROUND((B20)*0.46,0)</f>
        <v>0</v>
      </c>
      <c r="E20" s="10">
        <f>E19</f>
        <v>0</v>
      </c>
      <c r="F20" s="10">
        <f t="shared" si="14"/>
        <v>0</v>
      </c>
      <c r="G20" s="10">
        <f t="shared" si="14"/>
        <v>0</v>
      </c>
      <c r="H20" s="10">
        <f t="shared" si="14"/>
        <v>0</v>
      </c>
      <c r="I20" s="10">
        <f t="shared" si="14"/>
        <v>0</v>
      </c>
      <c r="J20" s="10">
        <f t="shared" si="14"/>
        <v>0</v>
      </c>
      <c r="K20" s="154">
        <f t="shared" si="0"/>
        <v>0</v>
      </c>
      <c r="L20" s="10">
        <f>IF(M8=1,L19,IF(M8=2,ROUND((B20+D20)/10,0)))</f>
        <v>0</v>
      </c>
      <c r="M20" s="10">
        <f t="shared" si="3"/>
        <v>0</v>
      </c>
      <c r="N20" s="10">
        <f t="shared" si="4"/>
        <v>0</v>
      </c>
      <c r="O20" s="10">
        <f t="shared" si="5"/>
        <v>0</v>
      </c>
      <c r="P20" s="10">
        <f t="shared" si="6"/>
        <v>0</v>
      </c>
      <c r="Q20" s="10">
        <f t="shared" si="6"/>
        <v>0</v>
      </c>
      <c r="R20" s="10">
        <f t="shared" si="6"/>
        <v>0</v>
      </c>
      <c r="S20" s="10">
        <f t="shared" si="7"/>
        <v>0</v>
      </c>
      <c r="T20" s="10">
        <f t="shared" si="8"/>
        <v>0</v>
      </c>
      <c r="U20" s="10">
        <f t="shared" si="8"/>
        <v>0</v>
      </c>
      <c r="V20" s="10"/>
      <c r="W20" s="154">
        <f t="shared" si="9"/>
        <v>0</v>
      </c>
      <c r="AF20" s="46"/>
    </row>
    <row r="21" spans="1:39">
      <c r="A21" s="152">
        <v>45297</v>
      </c>
      <c r="B21" s="10">
        <f>IF(E7=1,(ROUND(B20*3/100,-2)+B20),B20)</f>
        <v>0</v>
      </c>
      <c r="C21" s="10">
        <f t="shared" si="1"/>
        <v>0</v>
      </c>
      <c r="D21" s="10">
        <f>ROUND((B21)*0.46,0)</f>
        <v>0</v>
      </c>
      <c r="E21" s="10">
        <f>E20</f>
        <v>0</v>
      </c>
      <c r="F21" s="10">
        <f t="shared" si="14"/>
        <v>0</v>
      </c>
      <c r="G21" s="10">
        <f t="shared" si="14"/>
        <v>0</v>
      </c>
      <c r="H21" s="10">
        <f t="shared" si="14"/>
        <v>0</v>
      </c>
      <c r="I21" s="10">
        <f t="shared" si="14"/>
        <v>0</v>
      </c>
      <c r="J21" s="10">
        <f t="shared" si="14"/>
        <v>0</v>
      </c>
      <c r="K21" s="154">
        <f>ROUND(SUM(B21:J21),0)</f>
        <v>0</v>
      </c>
      <c r="L21" s="10">
        <f>IF(M8=1,L18,IF(M8=2,ROUND((B21+D21)/10,0)))</f>
        <v>0</v>
      </c>
      <c r="M21" s="10">
        <f t="shared" si="3"/>
        <v>0</v>
      </c>
      <c r="N21" s="10">
        <f t="shared" si="4"/>
        <v>0</v>
      </c>
      <c r="O21" s="10">
        <f t="shared" si="5"/>
        <v>0</v>
      </c>
      <c r="P21" s="10">
        <f t="shared" si="6"/>
        <v>0</v>
      </c>
      <c r="Q21" s="10">
        <f t="shared" si="6"/>
        <v>0</v>
      </c>
      <c r="R21" s="10">
        <f t="shared" si="6"/>
        <v>0</v>
      </c>
      <c r="S21" s="10">
        <f t="shared" si="7"/>
        <v>0</v>
      </c>
      <c r="T21" s="10">
        <f t="shared" si="8"/>
        <v>0</v>
      </c>
      <c r="U21" s="10">
        <f t="shared" si="8"/>
        <v>0</v>
      </c>
      <c r="V21" s="10"/>
      <c r="W21" s="154">
        <f t="shared" si="9"/>
        <v>0</v>
      </c>
      <c r="AF21" s="46"/>
    </row>
    <row r="22" spans="1:39">
      <c r="A22" s="152">
        <v>45328</v>
      </c>
      <c r="B22" s="10">
        <f>B21</f>
        <v>0</v>
      </c>
      <c r="C22" s="10">
        <f t="shared" si="1"/>
        <v>0</v>
      </c>
      <c r="D22" s="10">
        <f>ROUND((B22)*0.46,0)</f>
        <v>0</v>
      </c>
      <c r="E22" s="10">
        <f>E21</f>
        <v>0</v>
      </c>
      <c r="F22" s="10">
        <f t="shared" si="14"/>
        <v>0</v>
      </c>
      <c r="G22" s="10">
        <f t="shared" si="14"/>
        <v>0</v>
      </c>
      <c r="H22" s="10">
        <f t="shared" si="14"/>
        <v>0</v>
      </c>
      <c r="I22" s="10">
        <f t="shared" si="14"/>
        <v>0</v>
      </c>
      <c r="J22" s="10">
        <f t="shared" si="14"/>
        <v>0</v>
      </c>
      <c r="K22" s="154">
        <f t="shared" ref="K22:K28" si="15">SUM(B22:J22)</f>
        <v>0</v>
      </c>
      <c r="L22" s="10">
        <f>IF(M8=1,L18,IF(M8=2,ROUND((B22+D22)/10,0)))</f>
        <v>0</v>
      </c>
      <c r="M22" s="10">
        <f t="shared" si="3"/>
        <v>0</v>
      </c>
      <c r="N22" s="10">
        <f t="shared" si="4"/>
        <v>0</v>
      </c>
      <c r="O22" s="10">
        <f t="shared" si="5"/>
        <v>0</v>
      </c>
      <c r="P22" s="10">
        <f t="shared" si="6"/>
        <v>0</v>
      </c>
      <c r="Q22" s="10">
        <f t="shared" si="6"/>
        <v>0</v>
      </c>
      <c r="R22" s="10">
        <f t="shared" si="6"/>
        <v>0</v>
      </c>
      <c r="S22" s="10">
        <f t="shared" si="7"/>
        <v>0</v>
      </c>
      <c r="T22" s="10">
        <f t="shared" si="8"/>
        <v>0</v>
      </c>
      <c r="U22" s="10">
        <v>0</v>
      </c>
      <c r="V22" s="11"/>
      <c r="W22" s="154">
        <f t="shared" si="9"/>
        <v>0</v>
      </c>
      <c r="AF22" s="46"/>
    </row>
    <row r="23" spans="1:39">
      <c r="A23" s="149" t="s">
        <v>26</v>
      </c>
      <c r="B23" s="10"/>
      <c r="C23" s="10"/>
      <c r="D23" s="10">
        <f>ROUND(IF(M8=1,(B12*0.04),IF(M8=2,(B12*0.04)-((B12*0.04)*0.1))),0)</f>
        <v>0</v>
      </c>
      <c r="E23" s="10"/>
      <c r="F23" s="10"/>
      <c r="G23" s="10"/>
      <c r="H23" s="10"/>
      <c r="I23" s="10"/>
      <c r="J23" s="10"/>
      <c r="K23" s="154">
        <f t="shared" si="15"/>
        <v>0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54">
        <f t="shared" si="9"/>
        <v>0</v>
      </c>
      <c r="AF23" s="46"/>
    </row>
    <row r="24" spans="1:39">
      <c r="A24" s="149" t="s">
        <v>27</v>
      </c>
      <c r="B24" s="10"/>
      <c r="C24" s="10"/>
      <c r="D24" s="10">
        <f>ROUND(IF(M8=1,(B15*0.04+B16*0.04+B17*0.04+B18*0.04),IF(M8=2,(B15*0.04+B16*0.04+B17*0.04+B18*0.04)-((B15*0.04+B16*0.04+B17*0.04+B18*0.04)*0.1))),0)</f>
        <v>0</v>
      </c>
      <c r="E24" s="10"/>
      <c r="F24" s="10"/>
      <c r="G24" s="10"/>
      <c r="H24" s="10"/>
      <c r="I24" s="10"/>
      <c r="J24" s="10"/>
      <c r="K24" s="154">
        <f t="shared" si="15"/>
        <v>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54">
        <f t="shared" si="9"/>
        <v>0</v>
      </c>
      <c r="AF24" s="46"/>
    </row>
    <row r="25" spans="1:39">
      <c r="A25" s="149" t="s">
        <v>166</v>
      </c>
      <c r="B25" s="11"/>
      <c r="C25" s="10"/>
      <c r="D25" s="10"/>
      <c r="E25" s="10"/>
      <c r="F25" s="10"/>
      <c r="G25" s="10"/>
      <c r="H25" s="10"/>
      <c r="I25" s="10"/>
      <c r="J25" s="10" t="s">
        <v>160</v>
      </c>
      <c r="K25" s="154">
        <f t="shared" si="15"/>
        <v>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54">
        <f t="shared" si="9"/>
        <v>0</v>
      </c>
    </row>
    <row r="26" spans="1:39" s="1" customFormat="1">
      <c r="A26" s="149" t="s">
        <v>166</v>
      </c>
      <c r="B26" s="11"/>
      <c r="C26" s="10"/>
      <c r="D26" s="10"/>
      <c r="E26" s="10"/>
      <c r="F26" s="10"/>
      <c r="G26" s="10"/>
      <c r="H26" s="10"/>
      <c r="I26" s="10"/>
      <c r="J26" s="10"/>
      <c r="K26" s="154">
        <f t="shared" si="15"/>
        <v>0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54">
        <f t="shared" si="9"/>
        <v>0</v>
      </c>
    </row>
    <row r="27" spans="1:39">
      <c r="A27" s="149" t="s">
        <v>28</v>
      </c>
      <c r="B27" s="133">
        <f>IF(C11=0,0,IF(C11&gt;2000,0,3000))</f>
        <v>0</v>
      </c>
      <c r="C27" s="10"/>
      <c r="D27" s="10"/>
      <c r="E27" s="10"/>
      <c r="F27" s="10"/>
      <c r="G27" s="10"/>
      <c r="H27" s="10"/>
      <c r="I27" s="10"/>
      <c r="J27" s="10"/>
      <c r="K27" s="154">
        <f t="shared" si="15"/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54">
        <f t="shared" si="9"/>
        <v>0</v>
      </c>
    </row>
    <row r="28" spans="1:39">
      <c r="A28" s="149" t="s">
        <v>128</v>
      </c>
      <c r="B28" s="11"/>
      <c r="C28" s="10"/>
      <c r="D28" s="10"/>
      <c r="E28" s="10"/>
      <c r="F28" s="154"/>
      <c r="G28" s="10"/>
      <c r="H28" s="133"/>
      <c r="I28" s="133"/>
      <c r="J28" s="10"/>
      <c r="K28" s="154">
        <f t="shared" si="15"/>
        <v>0</v>
      </c>
      <c r="L28" s="10"/>
      <c r="M28" s="10"/>
      <c r="N28" s="154"/>
      <c r="O28" s="10"/>
      <c r="P28" s="10"/>
      <c r="Q28" s="10"/>
      <c r="R28" s="10"/>
      <c r="S28" s="10"/>
      <c r="T28" s="10"/>
      <c r="U28" s="10"/>
      <c r="V28" s="10"/>
      <c r="W28" s="154">
        <f t="shared" si="9"/>
        <v>0</v>
      </c>
    </row>
    <row r="29" spans="1:39" ht="15.75">
      <c r="A29" s="155" t="s">
        <v>47</v>
      </c>
      <c r="B29" s="154">
        <f>SUM(B11:B28)</f>
        <v>0</v>
      </c>
      <c r="C29" s="154">
        <f>SUM(C11:C28)</f>
        <v>0</v>
      </c>
      <c r="D29" s="154">
        <f>SUM(D11:D28)</f>
        <v>0</v>
      </c>
      <c r="E29" s="154">
        <f>ROUND(SUM(E11:E28),0)</f>
        <v>0</v>
      </c>
      <c r="F29" s="154">
        <f>SUM(F12:F28)</f>
        <v>0</v>
      </c>
      <c r="G29" s="154">
        <f>SUM(G11:G28)</f>
        <v>0</v>
      </c>
      <c r="H29" s="154">
        <f>SUM(H11:H28)</f>
        <v>0</v>
      </c>
      <c r="I29" s="154">
        <f>ROUND(SUM(I11:I28),0)</f>
        <v>0</v>
      </c>
      <c r="J29" s="154">
        <f t="shared" ref="J29:W29" si="16">SUM(J11:J28)</f>
        <v>0</v>
      </c>
      <c r="K29" s="154">
        <f t="shared" si="16"/>
        <v>0</v>
      </c>
      <c r="L29" s="154">
        <f t="shared" si="16"/>
        <v>0</v>
      </c>
      <c r="M29" s="154">
        <f t="shared" si="16"/>
        <v>0</v>
      </c>
      <c r="N29" s="154">
        <f>SUM(N11:N28)</f>
        <v>0</v>
      </c>
      <c r="O29" s="154">
        <f t="shared" si="16"/>
        <v>0</v>
      </c>
      <c r="P29" s="154">
        <f t="shared" si="16"/>
        <v>0</v>
      </c>
      <c r="Q29" s="154">
        <f t="shared" si="16"/>
        <v>0</v>
      </c>
      <c r="R29" s="154">
        <f t="shared" si="16"/>
        <v>0</v>
      </c>
      <c r="S29" s="154">
        <f t="shared" si="16"/>
        <v>0</v>
      </c>
      <c r="T29" s="154">
        <f t="shared" si="16"/>
        <v>0</v>
      </c>
      <c r="U29" s="154">
        <f t="shared" si="16"/>
        <v>0</v>
      </c>
      <c r="V29" s="154">
        <f t="shared" si="16"/>
        <v>0</v>
      </c>
      <c r="W29" s="154">
        <f t="shared" si="16"/>
        <v>0</v>
      </c>
    </row>
    <row r="30" spans="1:39">
      <c r="F30" s="169"/>
      <c r="N30" s="169"/>
    </row>
    <row r="31" spans="1:39" s="1" customFormat="1">
      <c r="A31" s="242" t="s">
        <v>29</v>
      </c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169"/>
    </row>
    <row r="34" spans="5:15" ht="22.5" customHeight="1">
      <c r="E34" s="243" t="s">
        <v>221</v>
      </c>
      <c r="F34" s="243"/>
      <c r="G34" s="243"/>
      <c r="H34" s="243"/>
      <c r="I34" s="243"/>
      <c r="J34" s="243"/>
      <c r="K34" s="243"/>
      <c r="L34" s="243"/>
      <c r="M34" s="243"/>
      <c r="N34" s="243"/>
      <c r="O34" s="243"/>
    </row>
    <row r="35" spans="5:15" s="1" customFormat="1" ht="25.5" customHeight="1">
      <c r="E35" s="248"/>
      <c r="F35" s="248"/>
      <c r="G35" s="248"/>
      <c r="H35" s="248"/>
      <c r="I35" s="245" t="s">
        <v>226</v>
      </c>
      <c r="J35" s="245"/>
      <c r="K35" s="245"/>
      <c r="L35" s="245" t="s">
        <v>227</v>
      </c>
      <c r="M35" s="245"/>
      <c r="N35" s="245"/>
      <c r="O35" s="245"/>
    </row>
    <row r="36" spans="5:15" s="1" customFormat="1" ht="25.5" customHeight="1">
      <c r="E36" s="244" t="s">
        <v>225</v>
      </c>
      <c r="F36" s="244"/>
      <c r="G36" s="244"/>
      <c r="H36" s="244"/>
      <c r="I36" s="246">
        <f>'OLD TAX  (Form 1&amp;2)'!D72</f>
        <v>0</v>
      </c>
      <c r="J36" s="246"/>
      <c r="K36" s="246"/>
      <c r="L36" s="247">
        <f>'NEW TAX FORM'!D30</f>
        <v>0</v>
      </c>
      <c r="M36" s="247"/>
      <c r="N36" s="247"/>
      <c r="O36" s="247"/>
    </row>
    <row r="37" spans="5:15" ht="25.5" customHeight="1">
      <c r="E37" s="244" t="s">
        <v>222</v>
      </c>
      <c r="F37" s="244"/>
      <c r="G37" s="244"/>
      <c r="H37" s="244"/>
      <c r="I37" s="245" t="str">
        <f>IF(L36&gt;I36,"New Tax Slab result in Higher Taxes", "New Tax Slab results in Lower Taxes")</f>
        <v>New Tax Slab results in Lower Taxes</v>
      </c>
      <c r="J37" s="245"/>
      <c r="K37" s="245"/>
      <c r="L37" s="245"/>
      <c r="M37" s="245"/>
      <c r="N37" s="245"/>
      <c r="O37" s="245"/>
    </row>
    <row r="38" spans="5:15" ht="25.5" customHeight="1">
      <c r="E38" s="244" t="s">
        <v>223</v>
      </c>
      <c r="F38" s="244"/>
      <c r="G38" s="244"/>
      <c r="H38" s="244"/>
      <c r="I38" s="245">
        <f>L36-I36</f>
        <v>0</v>
      </c>
      <c r="J38" s="245"/>
      <c r="K38" s="245"/>
      <c r="L38" s="245"/>
      <c r="M38" s="245"/>
      <c r="N38" s="245"/>
      <c r="O38" s="245"/>
    </row>
    <row r="39" spans="5:15" ht="25.5" customHeight="1">
      <c r="E39" s="244" t="s">
        <v>224</v>
      </c>
      <c r="F39" s="244"/>
      <c r="G39" s="244"/>
      <c r="H39" s="244"/>
      <c r="I39" s="245" t="str">
        <f>IF(I36&lt;L36,"Old Tax Slabs","New Tax Slabs")</f>
        <v>New Tax Slabs</v>
      </c>
      <c r="J39" s="245"/>
      <c r="K39" s="245"/>
      <c r="L39" s="245"/>
      <c r="M39" s="245"/>
      <c r="N39" s="245"/>
      <c r="O39" s="245"/>
    </row>
    <row r="66" spans="1:12">
      <c r="F66" s="160"/>
    </row>
    <row r="67" spans="1:12"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</row>
    <row r="68" spans="1:12"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</row>
    <row r="69" spans="1:12">
      <c r="A69" s="1"/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</row>
    <row r="70" spans="1:12">
      <c r="B70" s="160"/>
      <c r="C70" s="160"/>
      <c r="D70" s="160"/>
      <c r="E70" s="160"/>
      <c r="G70" s="160"/>
      <c r="H70" s="160"/>
      <c r="I70" s="160"/>
      <c r="J70" s="160"/>
      <c r="K70" s="160"/>
      <c r="L70" s="160"/>
    </row>
    <row r="96" spans="184:184">
      <c r="GB96" s="181">
        <f>IF(D4="Grade-I(a)",1,IF(D4="Grade-I(b)",2,IF(D4="Grade-II",3,IF(D4="Grade-III",4,IF(D4="Grade-IV",5,0)))))</f>
        <v>0</v>
      </c>
    </row>
    <row r="99" spans="184:189">
      <c r="GB99" s="180" t="s">
        <v>154</v>
      </c>
      <c r="GC99" s="178"/>
      <c r="GD99" s="178"/>
      <c r="GE99" s="178"/>
      <c r="GF99" s="178"/>
      <c r="GG99" s="178"/>
    </row>
    <row r="100" spans="184:189">
      <c r="GB100" s="178"/>
      <c r="GC100" s="178" t="s">
        <v>168</v>
      </c>
      <c r="GD100" s="178" t="s">
        <v>169</v>
      </c>
      <c r="GE100" s="178" t="s">
        <v>170</v>
      </c>
      <c r="GF100" s="178" t="s">
        <v>171</v>
      </c>
      <c r="GG100" s="178" t="s">
        <v>172</v>
      </c>
    </row>
    <row r="101" spans="184:189">
      <c r="GB101" s="178">
        <v>0</v>
      </c>
      <c r="GC101" s="178">
        <v>1300</v>
      </c>
      <c r="GD101" s="178">
        <v>700</v>
      </c>
      <c r="GE101" s="178">
        <v>600</v>
      </c>
      <c r="GF101" s="178">
        <v>400</v>
      </c>
      <c r="GG101" s="178">
        <v>250</v>
      </c>
    </row>
    <row r="102" spans="184:189">
      <c r="GB102" s="178">
        <v>13601</v>
      </c>
      <c r="GC102" s="179">
        <v>1500</v>
      </c>
      <c r="GD102" s="179">
        <v>1000</v>
      </c>
      <c r="GE102" s="179">
        <v>700</v>
      </c>
      <c r="GF102" s="179">
        <v>450</v>
      </c>
      <c r="GG102" s="179">
        <v>300</v>
      </c>
    </row>
    <row r="103" spans="184:189">
      <c r="GB103" s="179">
        <v>17201</v>
      </c>
      <c r="GC103" s="179">
        <v>1800</v>
      </c>
      <c r="GD103" s="179">
        <v>1200</v>
      </c>
      <c r="GE103" s="179">
        <v>800</v>
      </c>
      <c r="GF103" s="179">
        <v>500</v>
      </c>
      <c r="GG103" s="179">
        <v>350</v>
      </c>
    </row>
    <row r="104" spans="184:189">
      <c r="GB104" s="179">
        <v>21001</v>
      </c>
      <c r="GC104" s="179">
        <v>2100</v>
      </c>
      <c r="GD104" s="179">
        <v>1400</v>
      </c>
      <c r="GE104" s="179">
        <v>1000</v>
      </c>
      <c r="GF104" s="179">
        <v>700</v>
      </c>
      <c r="GG104" s="179">
        <v>400</v>
      </c>
    </row>
    <row r="105" spans="184:189">
      <c r="GB105" s="179">
        <v>23901</v>
      </c>
      <c r="GC105" s="179">
        <v>2600</v>
      </c>
      <c r="GD105" s="179">
        <v>1700</v>
      </c>
      <c r="GE105" s="179">
        <v>1200</v>
      </c>
      <c r="GF105" s="179">
        <v>800</v>
      </c>
      <c r="GG105" s="179">
        <v>400</v>
      </c>
    </row>
    <row r="106" spans="184:189">
      <c r="GB106" s="179">
        <v>27201</v>
      </c>
      <c r="GC106" s="179">
        <v>3100</v>
      </c>
      <c r="GD106" s="179">
        <v>2000</v>
      </c>
      <c r="GE106" s="179">
        <v>1500</v>
      </c>
      <c r="GF106" s="179">
        <v>1000</v>
      </c>
      <c r="GG106" s="179">
        <v>450</v>
      </c>
    </row>
    <row r="107" spans="184:189">
      <c r="GB107" s="179">
        <v>30601</v>
      </c>
      <c r="GC107" s="179">
        <v>3600</v>
      </c>
      <c r="GD107" s="179">
        <v>2300</v>
      </c>
      <c r="GE107" s="179">
        <v>1700</v>
      </c>
      <c r="GF107" s="179">
        <v>1200</v>
      </c>
      <c r="GG107" s="179">
        <v>500</v>
      </c>
    </row>
    <row r="108" spans="184:189">
      <c r="GB108" s="179">
        <v>35401</v>
      </c>
      <c r="GC108" s="179">
        <v>4200</v>
      </c>
      <c r="GD108" s="179">
        <v>2600</v>
      </c>
      <c r="GE108" s="179">
        <v>1800</v>
      </c>
      <c r="GF108" s="179">
        <v>1500</v>
      </c>
      <c r="GG108" s="179">
        <v>550</v>
      </c>
    </row>
    <row r="109" spans="184:189">
      <c r="GB109" s="179">
        <v>37301</v>
      </c>
      <c r="GC109" s="179">
        <v>4700</v>
      </c>
      <c r="GD109" s="179">
        <v>3000</v>
      </c>
      <c r="GE109" s="179">
        <v>2300</v>
      </c>
      <c r="GF109" s="179">
        <v>1700</v>
      </c>
      <c r="GG109" s="179">
        <v>600</v>
      </c>
    </row>
    <row r="110" spans="184:189">
      <c r="GB110" s="179">
        <v>41101</v>
      </c>
      <c r="GC110" s="179">
        <v>5200</v>
      </c>
      <c r="GD110" s="179">
        <v>3300</v>
      </c>
      <c r="GE110" s="179">
        <v>2600</v>
      </c>
      <c r="GF110" s="179">
        <v>1900</v>
      </c>
      <c r="GG110" s="179">
        <v>650</v>
      </c>
    </row>
    <row r="111" spans="184:189">
      <c r="GB111" s="179">
        <v>44501</v>
      </c>
      <c r="GC111" s="179">
        <v>5700</v>
      </c>
      <c r="GD111" s="179">
        <v>3600</v>
      </c>
      <c r="GE111" s="179">
        <v>2900</v>
      </c>
      <c r="GF111" s="179">
        <v>2000</v>
      </c>
      <c r="GG111" s="179">
        <v>650</v>
      </c>
    </row>
    <row r="112" spans="184:189">
      <c r="GB112" s="179">
        <v>50201</v>
      </c>
      <c r="GC112" s="179">
        <v>6200</v>
      </c>
      <c r="GD112" s="179">
        <v>3800</v>
      </c>
      <c r="GE112" s="179">
        <v>3100</v>
      </c>
      <c r="GF112" s="179">
        <v>2200</v>
      </c>
      <c r="GG112" s="179">
        <v>700</v>
      </c>
    </row>
    <row r="113" spans="184:189">
      <c r="GB113" s="179">
        <v>51601</v>
      </c>
      <c r="GC113" s="179">
        <v>6800</v>
      </c>
      <c r="GD113" s="179">
        <v>4100</v>
      </c>
      <c r="GE113" s="179">
        <v>3200</v>
      </c>
      <c r="GF113" s="179">
        <v>2200</v>
      </c>
      <c r="GG113" s="179">
        <v>750</v>
      </c>
    </row>
    <row r="114" spans="184:189">
      <c r="GB114" s="179">
        <v>54001</v>
      </c>
      <c r="GC114" s="179">
        <v>7300</v>
      </c>
      <c r="GD114" s="179">
        <v>4300</v>
      </c>
      <c r="GE114" s="179">
        <v>3200</v>
      </c>
      <c r="GF114" s="179">
        <v>2200</v>
      </c>
      <c r="GG114" s="179">
        <v>800</v>
      </c>
    </row>
    <row r="115" spans="184:189">
      <c r="GB115" s="179">
        <v>55501</v>
      </c>
      <c r="GC115" s="179">
        <v>7500</v>
      </c>
      <c r="GD115" s="179">
        <v>4300</v>
      </c>
      <c r="GE115" s="179">
        <v>3200</v>
      </c>
      <c r="GF115" s="179">
        <v>2200</v>
      </c>
      <c r="GG115" s="179">
        <v>850</v>
      </c>
    </row>
    <row r="116" spans="184:189">
      <c r="GB116" s="179">
        <v>56901</v>
      </c>
      <c r="GC116" s="179">
        <v>7800</v>
      </c>
      <c r="GD116" s="179">
        <v>4300</v>
      </c>
      <c r="GE116" s="179">
        <v>3200</v>
      </c>
      <c r="GF116" s="179">
        <v>2200</v>
      </c>
      <c r="GG116" s="179">
        <v>850</v>
      </c>
    </row>
    <row r="117" spans="184:189">
      <c r="GB117" s="179">
        <v>64201</v>
      </c>
      <c r="GC117" s="179">
        <v>8300</v>
      </c>
      <c r="GD117" s="179">
        <v>4300</v>
      </c>
      <c r="GE117" s="179">
        <v>3200</v>
      </c>
      <c r="GF117" s="179">
        <v>2200</v>
      </c>
      <c r="GG117" s="179">
        <v>850</v>
      </c>
    </row>
  </sheetData>
  <mergeCells count="35">
    <mergeCell ref="A31:W31"/>
    <mergeCell ref="E34:O34"/>
    <mergeCell ref="E37:H37"/>
    <mergeCell ref="E38:H38"/>
    <mergeCell ref="E39:H39"/>
    <mergeCell ref="I37:O37"/>
    <mergeCell ref="I38:O38"/>
    <mergeCell ref="I39:O39"/>
    <mergeCell ref="E36:H36"/>
    <mergeCell ref="I35:K35"/>
    <mergeCell ref="L35:O35"/>
    <mergeCell ref="I36:K36"/>
    <mergeCell ref="L36:O36"/>
    <mergeCell ref="E35:H35"/>
    <mergeCell ref="A7:C7"/>
    <mergeCell ref="A1:W1"/>
    <mergeCell ref="A2:W2"/>
    <mergeCell ref="X3:AE3"/>
    <mergeCell ref="X4:AE4"/>
    <mergeCell ref="X5:AE5"/>
    <mergeCell ref="X6:AE6"/>
    <mergeCell ref="X7:AE7"/>
    <mergeCell ref="N3:P3"/>
    <mergeCell ref="N4:P4"/>
    <mergeCell ref="N5:P5"/>
    <mergeCell ref="N6:P6"/>
    <mergeCell ref="N7:P7"/>
    <mergeCell ref="X8:AE8"/>
    <mergeCell ref="X9:AE9"/>
    <mergeCell ref="X11:AE11"/>
    <mergeCell ref="J8:L8"/>
    <mergeCell ref="A9:C9"/>
    <mergeCell ref="E8:F8"/>
    <mergeCell ref="N8:P8"/>
    <mergeCell ref="Q8:R8"/>
  </mergeCells>
  <dataValidations count="7">
    <dataValidation type="list" allowBlank="1" showInputMessage="1" showErrorMessage="1" sqref="C4">
      <formula1>"B.T.ASST,S.G.ASST,P.G.ASST,HEAD MASTER,BEO,BRTE,VOCATIONAL TEACHER,PHYSICAL DIRECTOR,TAMIL PANDIT, PHYSICAL EDN TEACHER,DRAWING MASTER,CRAFT INSTRUCTOR,ASST,JUNIOR ASST,LAB ASST,RECORD CLERK,OFFICE ASST,WATCHMAN"</formula1>
    </dataValidation>
    <dataValidation type="list" allowBlank="1" showInputMessage="1" showErrorMessage="1" sqref="M8">
      <formula1>"1,2"</formula1>
    </dataValidation>
    <dataValidation type="list" allowBlank="1" showInputMessage="1" showErrorMessage="1" sqref="E9">
      <formula1>"YES,NO"</formula1>
    </dataValidation>
    <dataValidation type="list" errorStyle="warning" allowBlank="1" showInputMessage="1" showErrorMessage="1" sqref="E7">
      <formula1>"1,4,7,10"</formula1>
    </dataValidation>
    <dataValidation type="list" allowBlank="1" showInputMessage="1" showErrorMessage="1" sqref="O11">
      <formula1>"0,300"</formula1>
    </dataValidation>
    <dataValidation type="list" allowBlank="1" showInputMessage="1" showErrorMessage="1" sqref="P11">
      <formula1>"0,20,50,70"</formula1>
    </dataValidation>
    <dataValidation type="list" allowBlank="1" showInputMessage="1" showErrorMessage="1" sqref="C11">
      <formula1>"0,2000"</formula1>
    </dataValidation>
  </dataValidations>
  <pageMargins left="0.23" right="0.18" top="0.17" bottom="0.22" header="0.12" footer="0.1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5"/>
  <sheetViews>
    <sheetView topLeftCell="A37" workbookViewId="0">
      <selection activeCell="D38" sqref="D38"/>
    </sheetView>
  </sheetViews>
  <sheetFormatPr defaultColWidth="9.140625" defaultRowHeight="15"/>
  <cols>
    <col min="1" max="1" width="9.5703125" style="47" customWidth="1"/>
    <col min="2" max="2" width="66.140625" style="1" customWidth="1"/>
    <col min="3" max="3" width="7" style="1" customWidth="1"/>
    <col min="4" max="4" width="15.7109375" style="47" customWidth="1"/>
    <col min="5" max="5" width="83.7109375" style="66" customWidth="1"/>
    <col min="6" max="16384" width="9.140625" style="1"/>
  </cols>
  <sheetData>
    <row r="1" spans="1:5" ht="27">
      <c r="A1" s="250" t="s">
        <v>65</v>
      </c>
      <c r="B1" s="250"/>
      <c r="C1" s="250"/>
      <c r="D1" s="250"/>
      <c r="E1" s="57" t="s">
        <v>66</v>
      </c>
    </row>
    <row r="2" spans="1:5" ht="15.75">
      <c r="A2" s="251" t="s">
        <v>175</v>
      </c>
      <c r="B2" s="251"/>
      <c r="C2" s="251"/>
      <c r="D2" s="251"/>
      <c r="E2" s="58" t="s">
        <v>147</v>
      </c>
    </row>
    <row r="3" spans="1:5" ht="15.75" customHeight="1">
      <c r="A3" s="263" t="s">
        <v>207</v>
      </c>
      <c r="B3" s="263"/>
      <c r="C3" s="263"/>
      <c r="D3" s="263"/>
      <c r="E3" s="58"/>
    </row>
    <row r="4" spans="1:5" ht="22.5" customHeight="1">
      <c r="A4" s="182" t="s">
        <v>67</v>
      </c>
      <c r="B4" s="59">
        <f>'Form 4'!C3</f>
        <v>0</v>
      </c>
      <c r="C4" s="60"/>
      <c r="D4" s="61"/>
      <c r="E4" s="122" t="s">
        <v>68</v>
      </c>
    </row>
    <row r="5" spans="1:5" ht="22.5" customHeight="1">
      <c r="A5" s="182" t="s">
        <v>69</v>
      </c>
      <c r="B5" s="59">
        <f>'Form 4'!C4</f>
        <v>0</v>
      </c>
      <c r="C5" s="60"/>
      <c r="D5" s="61"/>
      <c r="E5" s="62" t="s">
        <v>70</v>
      </c>
    </row>
    <row r="6" spans="1:5" ht="22.5" customHeight="1">
      <c r="A6" s="182" t="s">
        <v>71</v>
      </c>
      <c r="B6" s="59">
        <f>'Form 4'!C5</f>
        <v>0</v>
      </c>
      <c r="C6" s="60"/>
      <c r="D6" s="61"/>
      <c r="E6" s="63" t="s">
        <v>72</v>
      </c>
    </row>
    <row r="7" spans="1:5" ht="22.5" customHeight="1">
      <c r="A7" s="185" t="s">
        <v>73</v>
      </c>
      <c r="B7" s="59">
        <f>'Form 4'!C6</f>
        <v>0</v>
      </c>
      <c r="C7" s="183"/>
      <c r="D7" s="184"/>
      <c r="E7" s="63"/>
    </row>
    <row r="8" spans="1:5" ht="22.5" customHeight="1" thickBot="1">
      <c r="A8" s="123" t="s">
        <v>183</v>
      </c>
      <c r="B8" s="186">
        <f>'Form 4'!R5</f>
        <v>0</v>
      </c>
      <c r="C8" s="64"/>
      <c r="D8" s="65"/>
    </row>
    <row r="9" spans="1:5" ht="21" customHeight="1" thickTop="1" thickBot="1">
      <c r="A9" s="67" t="s">
        <v>74</v>
      </c>
      <c r="B9" s="252" t="s">
        <v>75</v>
      </c>
      <c r="C9" s="252"/>
      <c r="D9" s="67" t="s">
        <v>76</v>
      </c>
    </row>
    <row r="10" spans="1:5" s="73" customFormat="1" ht="17.25" customHeight="1" thickTop="1">
      <c r="A10" s="68">
        <v>1</v>
      </c>
      <c r="B10" s="69" t="s">
        <v>77</v>
      </c>
      <c r="C10" s="70" t="s">
        <v>56</v>
      </c>
      <c r="D10" s="71">
        <f>('Form 4'!K29)</f>
        <v>0</v>
      </c>
      <c r="E10" s="72"/>
    </row>
    <row r="11" spans="1:5" s="73" customFormat="1" ht="16.5" customHeight="1">
      <c r="A11" s="74">
        <v>2</v>
      </c>
      <c r="B11" s="75" t="s">
        <v>78</v>
      </c>
      <c r="C11" s="70" t="s">
        <v>56</v>
      </c>
      <c r="D11" s="137"/>
      <c r="E11" s="81" t="s">
        <v>184</v>
      </c>
    </row>
    <row r="12" spans="1:5" s="73" customFormat="1" ht="17.25" customHeight="1">
      <c r="A12" s="74">
        <v>3</v>
      </c>
      <c r="B12" s="253" t="s">
        <v>79</v>
      </c>
      <c r="C12" s="254"/>
      <c r="D12" s="79"/>
      <c r="E12" s="78"/>
    </row>
    <row r="13" spans="1:5" s="73" customFormat="1" ht="15.75" customHeight="1">
      <c r="A13" s="74"/>
      <c r="B13" s="80" t="s">
        <v>80</v>
      </c>
      <c r="C13" s="76"/>
      <c r="D13" s="77">
        <f>IF(D22&gt;0,(0),('Form 4'!E29-'Form 4'!E25))</f>
        <v>0</v>
      </c>
      <c r="E13" s="81"/>
    </row>
    <row r="14" spans="1:5" s="73" customFormat="1" ht="16.5" customHeight="1">
      <c r="A14" s="74"/>
      <c r="B14" s="80" t="s">
        <v>81</v>
      </c>
      <c r="C14" s="76"/>
      <c r="D14" s="82"/>
      <c r="E14" s="78"/>
    </row>
    <row r="15" spans="1:5" s="73" customFormat="1" ht="14.25" customHeight="1">
      <c r="A15" s="74"/>
      <c r="B15" s="80" t="s">
        <v>82</v>
      </c>
      <c r="C15" s="76"/>
      <c r="D15" s="82"/>
      <c r="E15" s="78"/>
    </row>
    <row r="16" spans="1:5" s="73" customFormat="1" ht="15.75" customHeight="1">
      <c r="A16" s="74"/>
      <c r="B16" s="83" t="s">
        <v>83</v>
      </c>
      <c r="C16" s="76"/>
      <c r="D16" s="82"/>
      <c r="E16" s="78"/>
    </row>
    <row r="17" spans="1:5" s="73" customFormat="1" ht="16.5" customHeight="1">
      <c r="A17" s="74"/>
      <c r="B17" s="80" t="s">
        <v>84</v>
      </c>
      <c r="D17" s="82"/>
      <c r="E17" s="78"/>
    </row>
    <row r="18" spans="1:5" s="73" customFormat="1" ht="15" customHeight="1">
      <c r="A18" s="74"/>
      <c r="B18" s="80" t="s">
        <v>85</v>
      </c>
      <c r="C18" s="76"/>
      <c r="D18" s="82"/>
      <c r="E18" s="78"/>
    </row>
    <row r="19" spans="1:5" s="73" customFormat="1" ht="15" customHeight="1">
      <c r="A19" s="74">
        <v>4</v>
      </c>
      <c r="B19" s="157" t="s">
        <v>150</v>
      </c>
      <c r="C19" s="76" t="s">
        <v>56</v>
      </c>
      <c r="D19" s="158">
        <v>50000</v>
      </c>
      <c r="E19" s="78"/>
    </row>
    <row r="20" spans="1:5" s="73" customFormat="1" ht="18.75" customHeight="1">
      <c r="A20" s="161"/>
      <c r="B20" s="84" t="s">
        <v>176</v>
      </c>
      <c r="C20" s="76" t="s">
        <v>56</v>
      </c>
      <c r="D20" s="77">
        <f>'Form 4'!V29</f>
        <v>0</v>
      </c>
      <c r="E20" s="81"/>
    </row>
    <row r="21" spans="1:5" s="73" customFormat="1" ht="18.75" customHeight="1">
      <c r="A21" s="74"/>
      <c r="B21" s="84" t="s">
        <v>173</v>
      </c>
      <c r="C21" s="76" t="s">
        <v>56</v>
      </c>
      <c r="D21" s="77">
        <f>'Form 4'!I29</f>
        <v>0</v>
      </c>
      <c r="E21" s="81"/>
    </row>
    <row r="22" spans="1:5" s="73" customFormat="1" ht="18.75" customHeight="1">
      <c r="A22" s="74">
        <v>5</v>
      </c>
      <c r="B22" s="84" t="s">
        <v>174</v>
      </c>
      <c r="C22" s="76" t="s">
        <v>56</v>
      </c>
      <c r="D22" s="137">
        <f>IF('Form 4'!Q29&lt;=200000,'Form 4'!Q29,200000)</f>
        <v>0</v>
      </c>
      <c r="E22" s="81" t="s">
        <v>185</v>
      </c>
    </row>
    <row r="23" spans="1:5" s="73" customFormat="1" ht="18.75" customHeight="1">
      <c r="A23" s="74">
        <v>6</v>
      </c>
      <c r="B23" s="84" t="s">
        <v>86</v>
      </c>
      <c r="C23" s="76" t="s">
        <v>56</v>
      </c>
      <c r="D23" s="85">
        <f>((D10-D13)-(D19)-(D20)-(D21)-(D22))</f>
        <v>-50000</v>
      </c>
      <c r="E23" s="78"/>
    </row>
    <row r="24" spans="1:5" s="73" customFormat="1" ht="18.75" customHeight="1">
      <c r="A24" s="74">
        <v>7</v>
      </c>
      <c r="B24" s="84" t="s">
        <v>87</v>
      </c>
      <c r="C24" s="76"/>
      <c r="D24" s="86"/>
      <c r="E24" s="78"/>
    </row>
    <row r="25" spans="1:5" s="73" customFormat="1" ht="18.75" customHeight="1">
      <c r="A25" s="74"/>
      <c r="B25" s="80" t="s">
        <v>126</v>
      </c>
      <c r="C25" s="76" t="s">
        <v>56</v>
      </c>
      <c r="D25" s="86"/>
      <c r="E25" s="78"/>
    </row>
    <row r="26" spans="1:5" s="73" customFormat="1" ht="18.75" customHeight="1">
      <c r="A26" s="74"/>
      <c r="B26" s="84" t="s">
        <v>88</v>
      </c>
      <c r="C26" s="76"/>
      <c r="D26" s="86"/>
      <c r="E26" s="78"/>
    </row>
    <row r="27" spans="1:5" s="73" customFormat="1" ht="17.25" customHeight="1">
      <c r="A27" s="74"/>
      <c r="B27" s="80" t="s">
        <v>89</v>
      </c>
      <c r="C27" s="76" t="s">
        <v>56</v>
      </c>
      <c r="D27" s="77">
        <f>('Form 4'!L29+'Form 4'!M29)-D45</f>
        <v>0</v>
      </c>
      <c r="E27" s="81"/>
    </row>
    <row r="28" spans="1:5" s="73" customFormat="1" ht="17.25" customHeight="1">
      <c r="A28" s="74"/>
      <c r="B28" s="80" t="s">
        <v>90</v>
      </c>
      <c r="C28" s="76" t="s">
        <v>56</v>
      </c>
      <c r="D28" s="77">
        <f>('Form 4'!P29)</f>
        <v>0</v>
      </c>
      <c r="E28" s="81"/>
    </row>
    <row r="29" spans="1:5" s="73" customFormat="1" ht="17.25" customHeight="1">
      <c r="A29" s="74"/>
      <c r="B29" s="80" t="s">
        <v>91</v>
      </c>
      <c r="C29" s="76" t="s">
        <v>56</v>
      </c>
      <c r="D29" s="77">
        <f>('Form 4'!N29)</f>
        <v>0</v>
      </c>
      <c r="E29" s="81"/>
    </row>
    <row r="30" spans="1:5" s="73" customFormat="1" ht="17.25" customHeight="1">
      <c r="A30" s="74"/>
      <c r="B30" s="80" t="s">
        <v>92</v>
      </c>
      <c r="C30" s="76" t="s">
        <v>56</v>
      </c>
      <c r="D30" s="77">
        <f>('Old TAX (Form 3)'!G10)+('Form 4'!T29)</f>
        <v>0</v>
      </c>
      <c r="E30" s="81"/>
    </row>
    <row r="31" spans="1:5" s="73" customFormat="1" ht="17.25" customHeight="1">
      <c r="A31" s="74"/>
      <c r="B31" s="80" t="s">
        <v>93</v>
      </c>
      <c r="C31" s="76" t="s">
        <v>56</v>
      </c>
      <c r="D31" s="77">
        <v>0</v>
      </c>
      <c r="E31" s="81"/>
    </row>
    <row r="32" spans="1:5" s="73" customFormat="1" ht="17.25" customHeight="1">
      <c r="A32" s="74"/>
      <c r="B32" s="80" t="s">
        <v>94</v>
      </c>
      <c r="C32" s="76" t="s">
        <v>56</v>
      </c>
      <c r="D32" s="77">
        <f>('Old TAX (Form 3)'!G12)+('Form 4'!S29)</f>
        <v>0</v>
      </c>
      <c r="E32" s="81"/>
    </row>
    <row r="33" spans="1:5" s="73" customFormat="1" ht="17.25" customHeight="1">
      <c r="A33" s="74"/>
      <c r="B33" s="80" t="s">
        <v>95</v>
      </c>
      <c r="C33" s="76" t="s">
        <v>56</v>
      </c>
      <c r="D33" s="137">
        <v>0</v>
      </c>
      <c r="E33" s="81" t="s">
        <v>186</v>
      </c>
    </row>
    <row r="34" spans="1:5" s="73" customFormat="1" ht="17.25" customHeight="1">
      <c r="A34" s="74"/>
      <c r="B34" s="80" t="s">
        <v>96</v>
      </c>
      <c r="C34" s="76" t="s">
        <v>56</v>
      </c>
      <c r="D34" s="137">
        <v>0</v>
      </c>
      <c r="E34" s="81" t="s">
        <v>187</v>
      </c>
    </row>
    <row r="35" spans="1:5" s="73" customFormat="1" ht="17.25" customHeight="1">
      <c r="A35" s="74"/>
      <c r="B35" s="80" t="s">
        <v>97</v>
      </c>
      <c r="C35" s="76" t="s">
        <v>56</v>
      </c>
      <c r="D35" s="77">
        <f>('Old TAX (Form 3)'!G20)</f>
        <v>0</v>
      </c>
      <c r="E35" s="81"/>
    </row>
    <row r="36" spans="1:5" s="73" customFormat="1" ht="17.25" customHeight="1">
      <c r="A36" s="74"/>
      <c r="B36" s="80" t="s">
        <v>98</v>
      </c>
      <c r="C36" s="76" t="s">
        <v>56</v>
      </c>
      <c r="D36" s="77">
        <f>('Old TAX (Form 3)'!G28)</f>
        <v>0</v>
      </c>
      <c r="E36" s="81"/>
    </row>
    <row r="37" spans="1:5" s="73" customFormat="1" ht="17.25" customHeight="1">
      <c r="A37" s="74"/>
      <c r="B37" s="80" t="s">
        <v>99</v>
      </c>
      <c r="C37" s="76" t="s">
        <v>56</v>
      </c>
      <c r="D37" s="137">
        <f>'Form 4'!R29</f>
        <v>0</v>
      </c>
      <c r="E37" s="81" t="s">
        <v>188</v>
      </c>
    </row>
    <row r="38" spans="1:5" s="73" customFormat="1" ht="17.25" customHeight="1">
      <c r="A38" s="74"/>
      <c r="B38" s="87" t="s">
        <v>134</v>
      </c>
      <c r="C38" s="70" t="s">
        <v>56</v>
      </c>
      <c r="D38" s="77">
        <f>('Old TAX (Form 3)'!G35)</f>
        <v>0</v>
      </c>
      <c r="E38" s="81"/>
    </row>
    <row r="39" spans="1:5" s="73" customFormat="1" ht="17.25" customHeight="1">
      <c r="A39" s="74"/>
      <c r="B39" s="80" t="s">
        <v>100</v>
      </c>
      <c r="C39" s="76" t="s">
        <v>56</v>
      </c>
      <c r="D39" s="137">
        <v>0</v>
      </c>
      <c r="E39" s="81" t="s">
        <v>189</v>
      </c>
    </row>
    <row r="40" spans="1:5" s="73" customFormat="1" ht="18.75" customHeight="1">
      <c r="A40" s="88"/>
      <c r="B40" s="89" t="s">
        <v>101</v>
      </c>
      <c r="C40" s="90" t="s">
        <v>56</v>
      </c>
      <c r="D40" s="135">
        <f>SUM(D27:D39)</f>
        <v>0</v>
      </c>
      <c r="E40" s="78"/>
    </row>
    <row r="41" spans="1:5" s="73" customFormat="1" ht="12.75" customHeight="1">
      <c r="A41" s="91"/>
      <c r="B41" s="92" t="s">
        <v>102</v>
      </c>
      <c r="C41" s="259" t="s">
        <v>56</v>
      </c>
      <c r="D41" s="257">
        <v>0</v>
      </c>
      <c r="E41" s="78"/>
    </row>
    <row r="42" spans="1:5" s="73" customFormat="1" ht="15.75" customHeight="1">
      <c r="A42" s="93"/>
      <c r="B42" s="87" t="s">
        <v>177</v>
      </c>
      <c r="C42" s="260"/>
      <c r="D42" s="258"/>
      <c r="E42" s="78"/>
    </row>
    <row r="43" spans="1:5" s="73" customFormat="1" ht="18.75" customHeight="1">
      <c r="A43" s="74"/>
      <c r="B43" s="138" t="s">
        <v>135</v>
      </c>
      <c r="C43" s="76" t="s">
        <v>56</v>
      </c>
      <c r="D43" s="94">
        <v>0</v>
      </c>
      <c r="E43" s="78"/>
    </row>
    <row r="44" spans="1:5" s="73" customFormat="1" ht="18" customHeight="1">
      <c r="A44" s="74">
        <v>8</v>
      </c>
      <c r="B44" s="95" t="s">
        <v>136</v>
      </c>
      <c r="C44" s="76" t="s">
        <v>56</v>
      </c>
      <c r="D44" s="136">
        <f>IF((D40+D41+D43)&gt;150000,(150000),(D40+D41+D43))</f>
        <v>0</v>
      </c>
      <c r="E44" s="81"/>
    </row>
    <row r="45" spans="1:5" s="73" customFormat="1" ht="21" customHeight="1">
      <c r="A45" s="74">
        <v>9</v>
      </c>
      <c r="B45" s="139" t="s">
        <v>132</v>
      </c>
      <c r="C45" s="76" t="s">
        <v>56</v>
      </c>
      <c r="D45" s="156">
        <v>0</v>
      </c>
      <c r="E45" s="81" t="s">
        <v>189</v>
      </c>
    </row>
    <row r="46" spans="1:5" s="73" customFormat="1" ht="21" customHeight="1">
      <c r="A46" s="74">
        <v>10</v>
      </c>
      <c r="B46" s="96" t="s">
        <v>133</v>
      </c>
      <c r="C46" s="76" t="s">
        <v>56</v>
      </c>
      <c r="D46" s="97">
        <f>(D23-D44-D45)</f>
        <v>-50000</v>
      </c>
      <c r="E46" s="78"/>
    </row>
    <row r="48" spans="1:5" ht="21.75" customHeight="1">
      <c r="A48" s="98" t="s">
        <v>74</v>
      </c>
      <c r="B48" s="255" t="s">
        <v>103</v>
      </c>
      <c r="C48" s="256"/>
      <c r="D48" s="98" t="s">
        <v>76</v>
      </c>
    </row>
    <row r="49" spans="1:5" ht="19.5" customHeight="1">
      <c r="A49" s="74">
        <v>11</v>
      </c>
      <c r="B49" s="75" t="s">
        <v>104</v>
      </c>
      <c r="C49" s="76"/>
      <c r="D49" s="86"/>
    </row>
    <row r="50" spans="1:5" ht="27" customHeight="1">
      <c r="A50" s="99"/>
      <c r="B50" s="100" t="s">
        <v>145</v>
      </c>
      <c r="C50" s="101" t="s">
        <v>56</v>
      </c>
      <c r="D50" s="86">
        <f>('Form 4'!O29)</f>
        <v>0</v>
      </c>
    </row>
    <row r="51" spans="1:5" ht="38.25" customHeight="1">
      <c r="A51" s="99"/>
      <c r="B51" s="100" t="s">
        <v>129</v>
      </c>
      <c r="C51" s="101" t="s">
        <v>56</v>
      </c>
      <c r="D51" s="137">
        <v>0</v>
      </c>
      <c r="E51" s="81" t="s">
        <v>131</v>
      </c>
    </row>
    <row r="52" spans="1:5" ht="41.25" customHeight="1">
      <c r="A52" s="99"/>
      <c r="B52" s="100" t="s">
        <v>178</v>
      </c>
      <c r="C52" s="101" t="s">
        <v>56</v>
      </c>
      <c r="D52" s="137">
        <v>0</v>
      </c>
      <c r="E52" s="81" t="s">
        <v>131</v>
      </c>
    </row>
    <row r="53" spans="1:5" ht="26.25" customHeight="1">
      <c r="A53" s="99"/>
      <c r="B53" s="100" t="s">
        <v>137</v>
      </c>
      <c r="C53" s="101" t="s">
        <v>56</v>
      </c>
      <c r="D53" s="137">
        <v>0</v>
      </c>
      <c r="E53" s="81" t="s">
        <v>131</v>
      </c>
    </row>
    <row r="54" spans="1:5" ht="30" customHeight="1">
      <c r="A54" s="99"/>
      <c r="B54" s="100" t="s">
        <v>105</v>
      </c>
      <c r="C54" s="101" t="s">
        <v>56</v>
      </c>
      <c r="D54" s="137">
        <f>IF('Form 4'!E9="Yes",ROUND('Form 4'!K21/31,0),0)</f>
        <v>0</v>
      </c>
      <c r="E54" s="81" t="s">
        <v>131</v>
      </c>
    </row>
    <row r="55" spans="1:5" ht="20.25" customHeight="1">
      <c r="A55" s="74"/>
      <c r="B55" s="102" t="s">
        <v>139</v>
      </c>
      <c r="C55" s="76" t="s">
        <v>56</v>
      </c>
      <c r="D55" s="137">
        <v>0</v>
      </c>
      <c r="E55" s="81" t="s">
        <v>131</v>
      </c>
    </row>
    <row r="56" spans="1:5" ht="18.75" customHeight="1">
      <c r="A56" s="74"/>
      <c r="B56" s="103" t="s">
        <v>106</v>
      </c>
      <c r="C56" s="76" t="s">
        <v>56</v>
      </c>
      <c r="D56" s="137">
        <v>0</v>
      </c>
      <c r="E56" s="81" t="s">
        <v>131</v>
      </c>
    </row>
    <row r="57" spans="1:5" ht="39" customHeight="1">
      <c r="A57" s="68"/>
      <c r="B57" s="104" t="s">
        <v>130</v>
      </c>
      <c r="C57" s="76" t="s">
        <v>56</v>
      </c>
      <c r="D57" s="137">
        <v>0</v>
      </c>
      <c r="E57" s="81" t="s">
        <v>131</v>
      </c>
    </row>
    <row r="58" spans="1:5" ht="19.5" customHeight="1">
      <c r="A58" s="68"/>
      <c r="B58" s="145" t="s">
        <v>144</v>
      </c>
      <c r="C58" s="70" t="s">
        <v>56</v>
      </c>
      <c r="D58" s="86">
        <v>0</v>
      </c>
      <c r="E58" s="81"/>
    </row>
    <row r="59" spans="1:5" ht="17.25" customHeight="1">
      <c r="A59" s="68">
        <v>12</v>
      </c>
      <c r="B59" s="69" t="s">
        <v>47</v>
      </c>
      <c r="C59" s="70" t="s">
        <v>56</v>
      </c>
      <c r="D59" s="105">
        <f>SUM(D50:D58)</f>
        <v>0</v>
      </c>
    </row>
    <row r="60" spans="1:5" ht="24" customHeight="1">
      <c r="A60" s="74">
        <v>13</v>
      </c>
      <c r="B60" s="75" t="s">
        <v>190</v>
      </c>
      <c r="C60" s="76" t="s">
        <v>56</v>
      </c>
      <c r="D60" s="106">
        <f>(D46-D59)</f>
        <v>-50000</v>
      </c>
    </row>
    <row r="61" spans="1:5" ht="24" customHeight="1">
      <c r="A61" s="74"/>
      <c r="B61" s="103" t="s">
        <v>107</v>
      </c>
      <c r="C61" s="76" t="s">
        <v>56</v>
      </c>
      <c r="D61" s="137">
        <f>ROUND(D60,-1)</f>
        <v>-50000</v>
      </c>
      <c r="E61" s="81"/>
    </row>
    <row r="62" spans="1:5" ht="19.5" customHeight="1">
      <c r="A62" s="74">
        <v>14</v>
      </c>
      <c r="B62" s="109" t="s">
        <v>108</v>
      </c>
      <c r="C62" s="76"/>
      <c r="D62" s="107"/>
    </row>
    <row r="63" spans="1:5" ht="18.75" customHeight="1">
      <c r="A63" s="108"/>
      <c r="B63" s="109" t="s">
        <v>127</v>
      </c>
      <c r="C63" s="76"/>
      <c r="D63" s="86" t="s">
        <v>109</v>
      </c>
    </row>
    <row r="64" spans="1:5" ht="18.75" customHeight="1">
      <c r="A64" s="108"/>
      <c r="B64" s="103" t="s">
        <v>143</v>
      </c>
      <c r="C64" s="76"/>
      <c r="D64" s="86">
        <f>ROUND(IF(D61&gt;500000,12500,IF(AND(D61&gt;250000,D61&lt;=500000),((D61-250000)*5%),0)),0)</f>
        <v>0</v>
      </c>
      <c r="E64" s="110"/>
    </row>
    <row r="65" spans="1:8" ht="18.75" customHeight="1">
      <c r="A65" s="108"/>
      <c r="B65" s="103" t="s">
        <v>122</v>
      </c>
      <c r="C65" s="76"/>
      <c r="D65" s="86">
        <f>ROUND(IF(D61&gt;1000000,100000,IF(AND(D61&gt;500000,D61&lt;=1000000),(D61-500000)*20%,0)),0)</f>
        <v>0</v>
      </c>
    </row>
    <row r="66" spans="1:8" ht="18.75" customHeight="1">
      <c r="A66" s="108"/>
      <c r="B66" s="103" t="s">
        <v>123</v>
      </c>
      <c r="C66" s="76"/>
      <c r="D66" s="86">
        <f>IF(D61&gt;1000000,ROUND((D61-1000000)*30%,0),0)</f>
        <v>0</v>
      </c>
    </row>
    <row r="67" spans="1:8" ht="24" customHeight="1">
      <c r="A67" s="74"/>
      <c r="B67" s="111" t="s">
        <v>110</v>
      </c>
      <c r="C67" s="101" t="s">
        <v>56</v>
      </c>
      <c r="D67" s="107">
        <f>ROUND(SUM(D64:D66),0)</f>
        <v>0</v>
      </c>
    </row>
    <row r="68" spans="1:8" ht="24" customHeight="1">
      <c r="A68" s="74">
        <v>15</v>
      </c>
      <c r="B68" s="111" t="s">
        <v>203</v>
      </c>
      <c r="C68" s="101" t="s">
        <v>56</v>
      </c>
      <c r="D68" s="107">
        <f>IF(D61&lt;500000,(12500),0)</f>
        <v>12500</v>
      </c>
    </row>
    <row r="69" spans="1:8" ht="20.25" customHeight="1">
      <c r="A69" s="74">
        <v>16</v>
      </c>
      <c r="B69" s="111" t="s">
        <v>111</v>
      </c>
      <c r="C69" s="101" t="s">
        <v>56</v>
      </c>
      <c r="D69" s="107">
        <f>IF((D67-D68)&gt;0,(D67-D68),0)</f>
        <v>0</v>
      </c>
    </row>
    <row r="70" spans="1:8" ht="24" customHeight="1">
      <c r="A70" s="74">
        <v>17</v>
      </c>
      <c r="B70" s="111" t="s">
        <v>146</v>
      </c>
      <c r="C70" s="101" t="s">
        <v>56</v>
      </c>
      <c r="D70" s="112">
        <f>(ROUND((D69)*0.04,0))</f>
        <v>0</v>
      </c>
    </row>
    <row r="71" spans="1:8" ht="24" customHeight="1">
      <c r="A71" s="74">
        <v>18</v>
      </c>
      <c r="B71" s="113" t="s">
        <v>112</v>
      </c>
      <c r="C71" s="76"/>
      <c r="D71" s="86">
        <v>0</v>
      </c>
    </row>
    <row r="72" spans="1:8" ht="21" customHeight="1">
      <c r="A72" s="74">
        <v>19</v>
      </c>
      <c r="B72" s="114" t="s">
        <v>179</v>
      </c>
      <c r="C72" s="76" t="s">
        <v>56</v>
      </c>
      <c r="D72" s="107">
        <f>SUM(D69:D70)</f>
        <v>0</v>
      </c>
    </row>
    <row r="73" spans="1:8" ht="15" customHeight="1">
      <c r="A73" s="261">
        <v>20</v>
      </c>
      <c r="B73" s="115" t="s">
        <v>180</v>
      </c>
      <c r="C73" s="76" t="s">
        <v>56</v>
      </c>
      <c r="D73" s="107">
        <f>'Form 4'!U29</f>
        <v>0</v>
      </c>
      <c r="E73" s="81"/>
    </row>
    <row r="74" spans="1:8" ht="15" customHeight="1">
      <c r="A74" s="262"/>
      <c r="B74" s="115" t="s">
        <v>182</v>
      </c>
      <c r="C74" s="76" t="s">
        <v>56</v>
      </c>
      <c r="D74" s="137"/>
      <c r="E74" s="81" t="s">
        <v>131</v>
      </c>
    </row>
    <row r="75" spans="1:8" ht="18" customHeight="1">
      <c r="A75" s="74">
        <v>21</v>
      </c>
      <c r="B75" s="115" t="s">
        <v>113</v>
      </c>
      <c r="C75" s="76" t="s">
        <v>56</v>
      </c>
      <c r="D75" s="107">
        <f>D72-(D73+D74)</f>
        <v>0</v>
      </c>
    </row>
    <row r="76" spans="1:8" ht="30.75" customHeight="1">
      <c r="A76" s="116">
        <v>22</v>
      </c>
      <c r="B76" s="164" t="s">
        <v>156</v>
      </c>
      <c r="C76" s="76" t="s">
        <v>56</v>
      </c>
      <c r="D76" s="117">
        <f>ROUND((D75*(100/104)),0)</f>
        <v>0</v>
      </c>
    </row>
    <row r="77" spans="1:8" ht="30.75" customHeight="1">
      <c r="A77" s="166">
        <v>23</v>
      </c>
      <c r="B77" s="165" t="s">
        <v>161</v>
      </c>
      <c r="C77" s="76" t="s">
        <v>56</v>
      </c>
      <c r="D77" s="163">
        <f>D75-D76</f>
        <v>0</v>
      </c>
      <c r="E77" s="118"/>
      <c r="F77" s="118"/>
      <c r="G77" s="118"/>
      <c r="H77" s="118"/>
    </row>
    <row r="78" spans="1:8">
      <c r="A78" s="249" t="s">
        <v>114</v>
      </c>
      <c r="B78" s="249"/>
      <c r="C78" s="249"/>
      <c r="D78" s="249"/>
      <c r="E78" s="119"/>
      <c r="F78" s="119"/>
      <c r="G78" s="119"/>
      <c r="H78" s="119"/>
    </row>
    <row r="79" spans="1:8" ht="12.75" customHeight="1">
      <c r="A79" s="265" t="s">
        <v>115</v>
      </c>
      <c r="B79" s="265"/>
      <c r="C79" s="265"/>
      <c r="D79" s="265"/>
      <c r="E79" s="119"/>
      <c r="F79" s="119"/>
      <c r="G79" s="119"/>
      <c r="H79" s="119"/>
    </row>
    <row r="80" spans="1:8" ht="12.75" customHeight="1">
      <c r="A80" s="265" t="s">
        <v>116</v>
      </c>
      <c r="B80" s="265"/>
      <c r="C80" s="265"/>
      <c r="D80" s="265"/>
      <c r="E80" s="119"/>
      <c r="F80" s="119"/>
      <c r="G80" s="119"/>
      <c r="H80" s="119"/>
    </row>
    <row r="81" spans="1:8" ht="12.75" customHeight="1">
      <c r="A81" s="265" t="s">
        <v>117</v>
      </c>
      <c r="B81" s="265"/>
      <c r="C81" s="265"/>
      <c r="D81" s="265"/>
      <c r="E81" s="119"/>
      <c r="F81" s="119"/>
      <c r="G81" s="119"/>
      <c r="H81" s="119"/>
    </row>
    <row r="82" spans="1:8" ht="12.75" customHeight="1">
      <c r="A82" s="265" t="s">
        <v>118</v>
      </c>
      <c r="B82" s="265"/>
      <c r="C82" s="265"/>
      <c r="D82" s="265"/>
      <c r="E82" s="119"/>
      <c r="F82" s="119"/>
      <c r="G82" s="119"/>
      <c r="H82" s="119"/>
    </row>
    <row r="83" spans="1:8" ht="12.75" customHeight="1">
      <c r="A83" s="265" t="s">
        <v>119</v>
      </c>
      <c r="B83" s="265"/>
      <c r="C83" s="265"/>
      <c r="D83" s="265"/>
      <c r="E83" s="119"/>
      <c r="F83" s="119"/>
      <c r="G83" s="119"/>
      <c r="H83" s="119"/>
    </row>
    <row r="84" spans="1:8" ht="12.75" customHeight="1">
      <c r="A84" s="265" t="s">
        <v>120</v>
      </c>
      <c r="B84" s="265"/>
      <c r="C84" s="265"/>
      <c r="D84" s="265"/>
      <c r="E84" s="120"/>
      <c r="F84" s="121"/>
      <c r="G84" s="121"/>
      <c r="H84" s="121"/>
    </row>
    <row r="85" spans="1:8" ht="23.25" customHeight="1">
      <c r="A85" s="264" t="s">
        <v>121</v>
      </c>
      <c r="B85" s="264"/>
      <c r="C85" s="264"/>
      <c r="D85" s="264"/>
      <c r="E85" s="121"/>
      <c r="F85" s="121"/>
      <c r="G85" s="121"/>
      <c r="H85" s="121"/>
    </row>
  </sheetData>
  <mergeCells count="17">
    <mergeCell ref="A85:D85"/>
    <mergeCell ref="A79:D79"/>
    <mergeCell ref="A80:D80"/>
    <mergeCell ref="A81:D81"/>
    <mergeCell ref="A82:D82"/>
    <mergeCell ref="A83:D83"/>
    <mergeCell ref="A84:D84"/>
    <mergeCell ref="A78:D78"/>
    <mergeCell ref="A1:D1"/>
    <mergeCell ref="A2:D2"/>
    <mergeCell ref="B9:C9"/>
    <mergeCell ref="B12:C12"/>
    <mergeCell ref="B48:C48"/>
    <mergeCell ref="D41:D42"/>
    <mergeCell ref="C41:C42"/>
    <mergeCell ref="A73:A74"/>
    <mergeCell ref="A3:D3"/>
  </mergeCells>
  <pageMargins left="0.34" right="0.17" top="0.17" bottom="0.2" header="0.13" footer="0.18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7"/>
  <sheetViews>
    <sheetView topLeftCell="A7" workbookViewId="0">
      <selection activeCell="N31" sqref="N31"/>
    </sheetView>
  </sheetViews>
  <sheetFormatPr defaultRowHeight="15"/>
  <cols>
    <col min="1" max="1" width="5" customWidth="1"/>
    <col min="2" max="2" width="12.85546875" customWidth="1"/>
    <col min="3" max="3" width="16.5703125" customWidth="1"/>
    <col min="4" max="4" width="15.7109375" customWidth="1"/>
    <col min="5" max="5" width="12.7109375" customWidth="1"/>
    <col min="6" max="6" width="13.85546875" customWidth="1"/>
    <col min="7" max="7" width="17.42578125" customWidth="1"/>
  </cols>
  <sheetData>
    <row r="1" spans="1:11" s="1" customFormat="1"/>
    <row r="2" spans="1:11" s="24" customFormat="1" ht="30" customHeight="1">
      <c r="A2" s="266" t="s">
        <v>33</v>
      </c>
      <c r="B2" s="267"/>
      <c r="C2" s="267"/>
      <c r="D2" s="267"/>
      <c r="E2" s="267"/>
      <c r="F2" s="267"/>
      <c r="G2" s="268"/>
      <c r="H2" s="127"/>
    </row>
    <row r="3" spans="1:11" s="24" customFormat="1" ht="21">
      <c r="A3" s="48" t="s">
        <v>34</v>
      </c>
      <c r="B3" s="49" t="s">
        <v>35</v>
      </c>
      <c r="C3" s="50" t="s">
        <v>36</v>
      </c>
      <c r="D3" s="50" t="s">
        <v>36</v>
      </c>
      <c r="E3" s="50" t="s">
        <v>37</v>
      </c>
      <c r="F3" s="50" t="s">
        <v>38</v>
      </c>
      <c r="G3" s="25" t="s">
        <v>39</v>
      </c>
      <c r="H3" s="127"/>
    </row>
    <row r="4" spans="1:11" s="24" customFormat="1" ht="21">
      <c r="A4" s="51" t="s">
        <v>40</v>
      </c>
      <c r="B4" s="52" t="s">
        <v>41</v>
      </c>
      <c r="C4" s="53" t="s">
        <v>42</v>
      </c>
      <c r="D4" s="53" t="s">
        <v>43</v>
      </c>
      <c r="E4" s="53" t="s">
        <v>44</v>
      </c>
      <c r="F4" s="53" t="s">
        <v>45</v>
      </c>
      <c r="G4" s="27" t="s">
        <v>46</v>
      </c>
      <c r="H4" s="127"/>
    </row>
    <row r="5" spans="1:11" s="24" customFormat="1" ht="21">
      <c r="A5" s="37">
        <v>1</v>
      </c>
      <c r="B5" s="143"/>
      <c r="C5" s="143"/>
      <c r="D5" s="143"/>
      <c r="E5" s="143"/>
      <c r="F5" s="143"/>
      <c r="G5" s="38"/>
      <c r="H5" s="127"/>
    </row>
    <row r="6" spans="1:11" s="24" customFormat="1" ht="21">
      <c r="A6" s="37">
        <v>2</v>
      </c>
      <c r="B6" s="144"/>
      <c r="C6" s="143"/>
      <c r="D6" s="143"/>
      <c r="E6" s="143"/>
      <c r="F6" s="143"/>
      <c r="G6" s="38"/>
      <c r="H6" s="127"/>
    </row>
    <row r="7" spans="1:11" s="24" customFormat="1" ht="21">
      <c r="A7" s="37">
        <v>3</v>
      </c>
      <c r="B7" s="25"/>
      <c r="C7" s="25"/>
      <c r="D7" s="25"/>
      <c r="E7" s="25"/>
      <c r="F7" s="25"/>
      <c r="G7" s="38"/>
      <c r="H7" s="127"/>
    </row>
    <row r="8" spans="1:11" s="24" customFormat="1" ht="21">
      <c r="A8" s="37">
        <v>4</v>
      </c>
      <c r="B8" s="25"/>
      <c r="C8" s="25"/>
      <c r="D8" s="25"/>
      <c r="E8" s="25"/>
      <c r="F8" s="25"/>
      <c r="G8" s="38"/>
      <c r="H8" s="127"/>
    </row>
    <row r="9" spans="1:11" s="24" customFormat="1" ht="21">
      <c r="A9" s="37">
        <v>5</v>
      </c>
      <c r="B9" s="25"/>
      <c r="C9" s="25"/>
      <c r="D9" s="25"/>
      <c r="E9" s="25"/>
      <c r="F9" s="25"/>
      <c r="G9" s="38"/>
      <c r="H9" s="127"/>
    </row>
    <row r="10" spans="1:11" s="24" customFormat="1" ht="19.5" customHeight="1">
      <c r="A10" s="269" t="s">
        <v>47</v>
      </c>
      <c r="B10" s="270"/>
      <c r="C10" s="270"/>
      <c r="D10" s="270"/>
      <c r="E10" s="270"/>
      <c r="F10" s="271"/>
      <c r="G10" s="39">
        <f>SUM(G5:G9)</f>
        <v>0</v>
      </c>
      <c r="H10" s="127"/>
    </row>
    <row r="11" spans="1:11" s="24" customFormat="1" ht="21">
      <c r="A11" s="37">
        <v>6</v>
      </c>
      <c r="B11" s="25"/>
      <c r="C11" s="40" t="s">
        <v>48</v>
      </c>
      <c r="D11" s="41" t="s">
        <v>23</v>
      </c>
      <c r="E11" s="25"/>
      <c r="F11" s="25"/>
      <c r="G11" s="132"/>
      <c r="H11" s="127"/>
    </row>
    <row r="12" spans="1:11" s="24" customFormat="1" ht="21" customHeight="1">
      <c r="A12" s="269" t="s">
        <v>47</v>
      </c>
      <c r="B12" s="270"/>
      <c r="C12" s="270"/>
      <c r="D12" s="270"/>
      <c r="E12" s="270"/>
      <c r="F12" s="271"/>
      <c r="G12" s="39">
        <f>SUM(G11)</f>
        <v>0</v>
      </c>
      <c r="H12" s="127"/>
    </row>
    <row r="13" spans="1:11" s="24" customFormat="1" ht="18.75" customHeight="1">
      <c r="A13" s="56"/>
      <c r="B13" s="56"/>
      <c r="C13" s="56"/>
      <c r="D13" s="56"/>
      <c r="E13" s="56"/>
      <c r="F13" s="56"/>
      <c r="G13" s="56"/>
      <c r="H13" s="128"/>
      <c r="I13" s="42"/>
      <c r="J13" s="42"/>
      <c r="K13" s="42"/>
    </row>
    <row r="14" spans="1:11" s="24" customFormat="1" ht="24" customHeight="1">
      <c r="A14" s="272" t="s">
        <v>49</v>
      </c>
      <c r="B14" s="267"/>
      <c r="C14" s="267"/>
      <c r="D14" s="267"/>
      <c r="E14" s="267"/>
      <c r="F14" s="267"/>
      <c r="G14" s="268"/>
      <c r="H14" s="128"/>
      <c r="I14" s="42"/>
      <c r="J14" s="42"/>
      <c r="K14" s="42"/>
    </row>
    <row r="15" spans="1:11" s="24" customFormat="1" ht="21">
      <c r="A15" s="48" t="s">
        <v>34</v>
      </c>
      <c r="B15" s="49" t="s">
        <v>50</v>
      </c>
      <c r="C15" s="55" t="s">
        <v>51</v>
      </c>
      <c r="D15" s="55" t="s">
        <v>52</v>
      </c>
      <c r="E15" s="55" t="s">
        <v>52</v>
      </c>
      <c r="F15" s="55" t="s">
        <v>38</v>
      </c>
      <c r="G15" s="25" t="s">
        <v>37</v>
      </c>
      <c r="H15" s="129"/>
      <c r="I15" s="125"/>
      <c r="J15" s="125"/>
      <c r="K15" s="125"/>
    </row>
    <row r="16" spans="1:11" s="24" customFormat="1" ht="21">
      <c r="A16" s="51" t="s">
        <v>40</v>
      </c>
      <c r="B16" s="52" t="s">
        <v>53</v>
      </c>
      <c r="C16" s="53" t="s">
        <v>54</v>
      </c>
      <c r="D16" s="53" t="s">
        <v>41</v>
      </c>
      <c r="E16" s="53" t="s">
        <v>55</v>
      </c>
      <c r="F16" s="53" t="s">
        <v>45</v>
      </c>
      <c r="G16" s="27" t="s">
        <v>56</v>
      </c>
      <c r="H16" s="129"/>
      <c r="I16" s="125"/>
      <c r="J16" s="125"/>
      <c r="K16" s="125"/>
    </row>
    <row r="17" spans="1:11" s="24" customFormat="1" ht="21">
      <c r="A17" s="43">
        <v>1</v>
      </c>
      <c r="B17" s="34"/>
      <c r="C17" s="28"/>
      <c r="D17" s="28"/>
      <c r="E17" s="28"/>
      <c r="F17" s="28"/>
      <c r="G17" s="27"/>
      <c r="H17" s="44"/>
      <c r="I17" s="41"/>
      <c r="J17" s="41"/>
      <c r="K17" s="41"/>
    </row>
    <row r="18" spans="1:11" s="24" customFormat="1" ht="21">
      <c r="A18" s="43">
        <v>2</v>
      </c>
      <c r="B18" s="34"/>
      <c r="C18" s="28"/>
      <c r="D18" s="28"/>
      <c r="E18" s="28"/>
      <c r="F18" s="28"/>
      <c r="G18" s="27"/>
      <c r="H18" s="44"/>
      <c r="I18" s="41"/>
      <c r="J18" s="41"/>
      <c r="K18" s="41"/>
    </row>
    <row r="19" spans="1:11" s="24" customFormat="1" ht="21">
      <c r="A19" s="43">
        <v>3</v>
      </c>
      <c r="B19" s="34"/>
      <c r="C19" s="28"/>
      <c r="D19" s="28"/>
      <c r="E19" s="28"/>
      <c r="F19" s="28"/>
      <c r="G19" s="27"/>
      <c r="H19" s="44"/>
      <c r="I19" s="41"/>
      <c r="J19" s="41"/>
      <c r="K19" s="41"/>
    </row>
    <row r="20" spans="1:11" s="24" customFormat="1" ht="21" customHeight="1">
      <c r="A20" s="269" t="s">
        <v>47</v>
      </c>
      <c r="B20" s="270"/>
      <c r="C20" s="270"/>
      <c r="D20" s="270"/>
      <c r="E20" s="270"/>
      <c r="F20" s="271"/>
      <c r="G20" s="36">
        <f>SUM(G17:G19)</f>
        <v>0</v>
      </c>
      <c r="H20" s="127"/>
    </row>
    <row r="21" spans="1:11" s="24" customFormat="1" ht="18" customHeight="1">
      <c r="A21" s="32"/>
      <c r="B21" s="33"/>
      <c r="C21" s="33"/>
      <c r="D21" s="33"/>
      <c r="E21" s="33"/>
      <c r="F21" s="33"/>
      <c r="G21" s="33"/>
      <c r="H21" s="127"/>
    </row>
    <row r="22" spans="1:11" s="24" customFormat="1" ht="23.25" customHeight="1">
      <c r="A22" s="272" t="s">
        <v>57</v>
      </c>
      <c r="B22" s="267"/>
      <c r="C22" s="267"/>
      <c r="D22" s="267"/>
      <c r="E22" s="267"/>
      <c r="F22" s="267"/>
      <c r="G22" s="268"/>
      <c r="H22" s="127"/>
    </row>
    <row r="23" spans="1:11" s="24" customFormat="1" ht="21">
      <c r="A23" s="54" t="s">
        <v>34</v>
      </c>
      <c r="B23" s="48" t="s">
        <v>50</v>
      </c>
      <c r="C23" s="48" t="s">
        <v>51</v>
      </c>
      <c r="D23" s="50" t="s">
        <v>52</v>
      </c>
      <c r="E23" s="50" t="s">
        <v>52</v>
      </c>
      <c r="F23" s="50" t="s">
        <v>38</v>
      </c>
      <c r="G23" s="26" t="s">
        <v>37</v>
      </c>
      <c r="H23" s="127"/>
    </row>
    <row r="24" spans="1:11" s="24" customFormat="1" ht="21">
      <c r="A24" s="54" t="s">
        <v>40</v>
      </c>
      <c r="B24" s="51" t="s">
        <v>53</v>
      </c>
      <c r="C24" s="51" t="s">
        <v>54</v>
      </c>
      <c r="D24" s="53" t="s">
        <v>41</v>
      </c>
      <c r="E24" s="53" t="s">
        <v>55</v>
      </c>
      <c r="F24" s="53" t="s">
        <v>45</v>
      </c>
      <c r="G24" s="27" t="s">
        <v>56</v>
      </c>
      <c r="H24" s="127"/>
    </row>
    <row r="25" spans="1:11" s="24" customFormat="1" ht="21">
      <c r="A25" s="29">
        <v>1</v>
      </c>
      <c r="B25" s="27"/>
      <c r="C25" s="27"/>
      <c r="D25" s="28"/>
      <c r="E25" s="28"/>
      <c r="F25" s="28"/>
      <c r="G25" s="27"/>
      <c r="H25" s="127"/>
    </row>
    <row r="26" spans="1:11" s="24" customFormat="1" ht="21">
      <c r="A26" s="29">
        <v>2</v>
      </c>
      <c r="B26" s="27"/>
      <c r="C26" s="27"/>
      <c r="D26" s="28"/>
      <c r="E26" s="28"/>
      <c r="F26" s="28"/>
      <c r="G26" s="27"/>
      <c r="H26" s="127"/>
    </row>
    <row r="27" spans="1:11" s="24" customFormat="1" ht="21">
      <c r="A27" s="29">
        <v>3</v>
      </c>
      <c r="B27" s="27"/>
      <c r="C27" s="27"/>
      <c r="D27" s="28"/>
      <c r="E27" s="28"/>
      <c r="F27" s="28"/>
      <c r="G27" s="27"/>
      <c r="H27" s="127"/>
    </row>
    <row r="28" spans="1:11" s="31" customFormat="1" ht="20.25" customHeight="1">
      <c r="A28" s="269" t="s">
        <v>47</v>
      </c>
      <c r="B28" s="270"/>
      <c r="C28" s="270"/>
      <c r="D28" s="270"/>
      <c r="E28" s="270"/>
      <c r="F28" s="271"/>
      <c r="G28" s="30">
        <f>SUM(G25:G27)</f>
        <v>0</v>
      </c>
      <c r="H28" s="130"/>
    </row>
    <row r="29" spans="1:11" s="31" customFormat="1" ht="20.25" customHeight="1">
      <c r="A29" s="32"/>
      <c r="B29" s="33"/>
      <c r="C29" s="33"/>
      <c r="D29" s="33"/>
      <c r="E29" s="33"/>
      <c r="F29" s="33"/>
      <c r="G29" s="33"/>
      <c r="H29" s="130"/>
    </row>
    <row r="30" spans="1:11" s="31" customFormat="1" ht="25.5" customHeight="1">
      <c r="A30" s="272" t="s">
        <v>181</v>
      </c>
      <c r="B30" s="267"/>
      <c r="C30" s="267"/>
      <c r="D30" s="267"/>
      <c r="E30" s="267"/>
      <c r="F30" s="267"/>
      <c r="G30" s="268"/>
      <c r="H30" s="130"/>
    </row>
    <row r="31" spans="1:11" s="31" customFormat="1" ht="21">
      <c r="A31" s="54" t="s">
        <v>34</v>
      </c>
      <c r="B31" s="275" t="s">
        <v>58</v>
      </c>
      <c r="C31" s="276"/>
      <c r="D31" s="49" t="s">
        <v>58</v>
      </c>
      <c r="E31" s="50" t="s">
        <v>59</v>
      </c>
      <c r="F31" s="50" t="s">
        <v>60</v>
      </c>
      <c r="G31" s="26" t="s">
        <v>37</v>
      </c>
      <c r="H31" s="130"/>
    </row>
    <row r="32" spans="1:11" s="31" customFormat="1" ht="21">
      <c r="A32" s="54" t="s">
        <v>40</v>
      </c>
      <c r="B32" s="277" t="s">
        <v>124</v>
      </c>
      <c r="C32" s="278"/>
      <c r="D32" s="52" t="s">
        <v>125</v>
      </c>
      <c r="E32" s="53" t="s">
        <v>61</v>
      </c>
      <c r="F32" s="53" t="s">
        <v>54</v>
      </c>
      <c r="G32" s="27" t="s">
        <v>56</v>
      </c>
      <c r="H32" s="130"/>
    </row>
    <row r="33" spans="1:8" s="31" customFormat="1" ht="21">
      <c r="A33" s="29">
        <v>1</v>
      </c>
      <c r="B33" s="279"/>
      <c r="C33" s="280"/>
      <c r="D33" s="124"/>
      <c r="E33" s="35"/>
      <c r="F33" s="35"/>
      <c r="G33" s="35"/>
      <c r="H33" s="130"/>
    </row>
    <row r="34" spans="1:8" s="31" customFormat="1" ht="21">
      <c r="A34" s="29">
        <v>2</v>
      </c>
      <c r="B34" s="279"/>
      <c r="C34" s="280"/>
      <c r="D34" s="124"/>
      <c r="E34" s="35"/>
      <c r="F34" s="35"/>
      <c r="G34" s="35"/>
      <c r="H34" s="130"/>
    </row>
    <row r="35" spans="1:8" s="31" customFormat="1" ht="19.5" customHeight="1">
      <c r="A35" s="269" t="s">
        <v>47</v>
      </c>
      <c r="B35" s="274"/>
      <c r="C35" s="274"/>
      <c r="D35" s="270"/>
      <c r="E35" s="270"/>
      <c r="F35" s="271"/>
      <c r="G35" s="36">
        <f>SUM(G33:G34)</f>
        <v>0</v>
      </c>
      <c r="H35" s="130"/>
    </row>
    <row r="36" spans="1:8" s="31" customFormat="1" ht="7.5" customHeight="1">
      <c r="H36" s="130"/>
    </row>
    <row r="37" spans="1:8" s="31" customFormat="1" ht="21">
      <c r="A37" s="273" t="s">
        <v>64</v>
      </c>
      <c r="B37" s="273"/>
      <c r="C37" s="273"/>
      <c r="D37" s="273"/>
      <c r="E37" s="273"/>
      <c r="F37" s="273"/>
      <c r="G37" s="273"/>
      <c r="H37" s="131"/>
    </row>
    <row r="38" spans="1:8">
      <c r="A38" s="126"/>
      <c r="B38" s="126"/>
      <c r="C38" s="126"/>
      <c r="D38" s="126"/>
      <c r="E38" s="126"/>
      <c r="F38" s="126"/>
      <c r="G38" s="126"/>
    </row>
    <row r="39" spans="1:8">
      <c r="A39" s="126"/>
      <c r="B39" s="126"/>
      <c r="C39" s="126"/>
      <c r="D39" s="126"/>
      <c r="E39" s="126"/>
      <c r="F39" s="126"/>
      <c r="G39" s="126"/>
    </row>
    <row r="40" spans="1:8">
      <c r="A40" s="126"/>
      <c r="B40" s="126"/>
      <c r="C40" s="126"/>
      <c r="D40" s="126"/>
      <c r="E40" s="126"/>
      <c r="F40" s="126"/>
      <c r="G40" s="126"/>
    </row>
    <row r="41" spans="1:8">
      <c r="A41" s="126"/>
      <c r="B41" s="126"/>
      <c r="C41" s="126"/>
      <c r="D41" s="126"/>
      <c r="E41" s="126"/>
      <c r="F41" s="126"/>
      <c r="G41" s="126"/>
    </row>
    <row r="42" spans="1:8">
      <c r="A42" s="126"/>
      <c r="B42" s="126"/>
      <c r="C42" s="126"/>
      <c r="D42" s="126"/>
      <c r="E42" s="126"/>
      <c r="F42" s="126"/>
      <c r="G42" s="126"/>
    </row>
    <row r="43" spans="1:8">
      <c r="A43" s="126"/>
      <c r="B43" s="126"/>
      <c r="C43" s="126"/>
      <c r="D43" s="126"/>
      <c r="E43" s="126"/>
      <c r="F43" s="126"/>
      <c r="G43" s="126"/>
    </row>
    <row r="44" spans="1:8">
      <c r="A44" s="126"/>
      <c r="B44" s="126"/>
      <c r="C44" s="126"/>
      <c r="D44" s="126"/>
      <c r="E44" s="126"/>
      <c r="F44" s="126"/>
      <c r="G44" s="126"/>
    </row>
    <row r="45" spans="1:8">
      <c r="A45" s="126"/>
      <c r="B45" s="126"/>
      <c r="C45" s="126"/>
      <c r="D45" s="126"/>
      <c r="E45" s="126"/>
      <c r="F45" s="126"/>
      <c r="G45" s="126"/>
    </row>
    <row r="46" spans="1:8">
      <c r="A46" s="126"/>
      <c r="B46" s="126"/>
      <c r="C46" s="126"/>
      <c r="D46" s="126"/>
      <c r="E46" s="126"/>
      <c r="F46" s="126"/>
      <c r="G46" s="126"/>
    </row>
    <row r="47" spans="1:8">
      <c r="A47" s="126"/>
      <c r="B47" s="126"/>
      <c r="C47" s="126"/>
      <c r="D47" s="126"/>
      <c r="E47" s="126"/>
      <c r="F47" s="126"/>
      <c r="G47" s="126"/>
    </row>
    <row r="48" spans="1:8">
      <c r="A48" s="126"/>
      <c r="B48" s="126"/>
      <c r="C48" s="126"/>
      <c r="D48" s="126"/>
      <c r="E48" s="126"/>
      <c r="F48" s="126"/>
      <c r="G48" s="126"/>
    </row>
    <row r="49" spans="1:7">
      <c r="A49" s="126"/>
      <c r="B49" s="126"/>
      <c r="C49" s="126"/>
      <c r="D49" s="126"/>
      <c r="E49" s="126"/>
      <c r="F49" s="126"/>
      <c r="G49" s="126"/>
    </row>
    <row r="50" spans="1:7">
      <c r="A50" s="126"/>
      <c r="B50" s="126"/>
      <c r="C50" s="126"/>
      <c r="D50" s="126"/>
      <c r="E50" s="126"/>
      <c r="F50" s="126"/>
      <c r="G50" s="126"/>
    </row>
    <row r="51" spans="1:7">
      <c r="A51" s="126"/>
      <c r="B51" s="126"/>
      <c r="C51" s="126"/>
      <c r="D51" s="126"/>
      <c r="E51" s="126"/>
      <c r="F51" s="126"/>
      <c r="G51" s="126"/>
    </row>
    <row r="52" spans="1:7">
      <c r="A52" s="126"/>
      <c r="B52" s="126"/>
      <c r="C52" s="126"/>
      <c r="D52" s="126"/>
      <c r="E52" s="126"/>
      <c r="F52" s="126"/>
      <c r="G52" s="126"/>
    </row>
    <row r="53" spans="1:7">
      <c r="A53" s="126"/>
      <c r="B53" s="126"/>
      <c r="C53" s="126"/>
      <c r="D53" s="126"/>
      <c r="E53" s="126"/>
      <c r="F53" s="126"/>
      <c r="G53" s="126"/>
    </row>
    <row r="54" spans="1:7">
      <c r="A54" s="126"/>
      <c r="B54" s="126"/>
      <c r="C54" s="126"/>
      <c r="D54" s="126"/>
      <c r="E54" s="126"/>
      <c r="F54" s="126"/>
      <c r="G54" s="126"/>
    </row>
    <row r="55" spans="1:7">
      <c r="A55" s="126"/>
      <c r="B55" s="126"/>
      <c r="C55" s="126"/>
      <c r="D55" s="126"/>
      <c r="E55" s="126"/>
      <c r="F55" s="126"/>
      <c r="G55" s="126"/>
    </row>
    <row r="56" spans="1:7">
      <c r="A56" s="126"/>
      <c r="B56" s="126"/>
      <c r="C56" s="126"/>
      <c r="D56" s="126"/>
      <c r="E56" s="126"/>
      <c r="F56" s="126"/>
      <c r="G56" s="126"/>
    </row>
    <row r="57" spans="1:7">
      <c r="A57" s="126"/>
      <c r="B57" s="126"/>
      <c r="C57" s="126"/>
      <c r="D57" s="126"/>
      <c r="E57" s="126"/>
      <c r="F57" s="126"/>
      <c r="G57" s="126"/>
    </row>
    <row r="58" spans="1:7">
      <c r="A58" s="126"/>
      <c r="B58" s="126"/>
      <c r="C58" s="126"/>
      <c r="D58" s="126"/>
      <c r="E58" s="126"/>
      <c r="F58" s="126"/>
      <c r="G58" s="126"/>
    </row>
    <row r="59" spans="1:7">
      <c r="A59" s="126"/>
      <c r="B59" s="126"/>
      <c r="C59" s="126"/>
      <c r="D59" s="126"/>
      <c r="E59" s="126"/>
      <c r="F59" s="126"/>
      <c r="G59" s="126"/>
    </row>
    <row r="60" spans="1:7">
      <c r="A60" s="126"/>
      <c r="B60" s="126"/>
      <c r="C60" s="126"/>
      <c r="D60" s="126"/>
      <c r="E60" s="126"/>
      <c r="F60" s="126"/>
      <c r="G60" s="126"/>
    </row>
    <row r="61" spans="1:7">
      <c r="A61" s="126"/>
      <c r="B61" s="126"/>
      <c r="C61" s="126"/>
      <c r="D61" s="126"/>
      <c r="E61" s="126"/>
      <c r="F61" s="126"/>
      <c r="G61" s="126"/>
    </row>
    <row r="62" spans="1:7">
      <c r="A62" s="126"/>
      <c r="B62" s="126"/>
      <c r="C62" s="126"/>
      <c r="D62" s="126"/>
      <c r="E62" s="126"/>
      <c r="F62" s="126"/>
      <c r="G62" s="126"/>
    </row>
    <row r="63" spans="1:7">
      <c r="A63" s="126"/>
      <c r="B63" s="126"/>
      <c r="C63" s="126"/>
      <c r="D63" s="126"/>
      <c r="E63" s="126"/>
      <c r="F63" s="126"/>
      <c r="G63" s="126"/>
    </row>
    <row r="64" spans="1:7">
      <c r="A64" s="126"/>
      <c r="B64" s="126"/>
      <c r="C64" s="126"/>
      <c r="D64" s="126"/>
      <c r="E64" s="126"/>
      <c r="F64" s="126"/>
      <c r="G64" s="126"/>
    </row>
    <row r="65" spans="1:7">
      <c r="A65" s="126"/>
      <c r="B65" s="126"/>
      <c r="C65" s="126"/>
      <c r="D65" s="126"/>
      <c r="E65" s="126"/>
      <c r="F65" s="126"/>
      <c r="G65" s="126"/>
    </row>
    <row r="66" spans="1:7">
      <c r="A66" s="126"/>
      <c r="B66" s="126"/>
      <c r="C66" s="126"/>
      <c r="D66" s="126"/>
      <c r="E66" s="126"/>
      <c r="F66" s="126"/>
      <c r="G66" s="126"/>
    </row>
    <row r="67" spans="1:7">
      <c r="A67" s="126"/>
      <c r="B67" s="126"/>
      <c r="C67" s="126"/>
      <c r="D67" s="126"/>
      <c r="E67" s="126"/>
      <c r="F67" s="126"/>
      <c r="G67" s="126"/>
    </row>
    <row r="68" spans="1:7">
      <c r="A68" s="126"/>
      <c r="B68" s="126"/>
      <c r="C68" s="126"/>
      <c r="D68" s="126"/>
      <c r="E68" s="126"/>
      <c r="F68" s="126"/>
      <c r="G68" s="126"/>
    </row>
    <row r="69" spans="1:7">
      <c r="A69" s="126"/>
      <c r="B69" s="126"/>
      <c r="C69" s="126"/>
      <c r="D69" s="126"/>
      <c r="E69" s="126"/>
      <c r="F69" s="126"/>
      <c r="G69" s="126"/>
    </row>
    <row r="70" spans="1:7">
      <c r="A70" s="126"/>
      <c r="B70" s="126"/>
      <c r="C70" s="126"/>
      <c r="D70" s="126"/>
      <c r="E70" s="126"/>
      <c r="F70" s="126"/>
      <c r="G70" s="126"/>
    </row>
    <row r="71" spans="1:7">
      <c r="A71" s="126"/>
      <c r="B71" s="126"/>
      <c r="C71" s="126"/>
      <c r="D71" s="126"/>
      <c r="E71" s="126"/>
      <c r="F71" s="126"/>
      <c r="G71" s="126"/>
    </row>
    <row r="72" spans="1:7">
      <c r="A72" s="126"/>
      <c r="B72" s="126"/>
      <c r="C72" s="126"/>
      <c r="D72" s="126"/>
      <c r="E72" s="126"/>
      <c r="F72" s="126"/>
      <c r="G72" s="126"/>
    </row>
    <row r="73" spans="1:7">
      <c r="A73" s="126"/>
      <c r="B73" s="126"/>
      <c r="C73" s="126"/>
      <c r="D73" s="126"/>
      <c r="E73" s="126"/>
      <c r="F73" s="126"/>
      <c r="G73" s="126"/>
    </row>
    <row r="74" spans="1:7">
      <c r="A74" s="126"/>
      <c r="B74" s="126"/>
      <c r="C74" s="126"/>
      <c r="D74" s="126"/>
      <c r="E74" s="126"/>
      <c r="F74" s="126"/>
      <c r="G74" s="126"/>
    </row>
    <row r="75" spans="1:7">
      <c r="A75" s="126"/>
      <c r="B75" s="126"/>
      <c r="C75" s="126"/>
      <c r="D75" s="126"/>
      <c r="E75" s="126"/>
      <c r="F75" s="126"/>
      <c r="G75" s="126"/>
    </row>
    <row r="76" spans="1:7">
      <c r="A76" s="126"/>
      <c r="B76" s="126"/>
      <c r="C76" s="126"/>
      <c r="D76" s="126"/>
      <c r="E76" s="126"/>
      <c r="F76" s="126"/>
      <c r="G76" s="126"/>
    </row>
    <row r="77" spans="1:7">
      <c r="A77" s="126"/>
      <c r="B77" s="126"/>
      <c r="C77" s="126"/>
      <c r="D77" s="126"/>
      <c r="E77" s="126"/>
      <c r="F77" s="126"/>
      <c r="G77" s="126"/>
    </row>
    <row r="78" spans="1:7">
      <c r="A78" s="126"/>
      <c r="B78" s="126"/>
      <c r="C78" s="126"/>
      <c r="D78" s="126"/>
      <c r="E78" s="126"/>
      <c r="F78" s="126"/>
      <c r="G78" s="126"/>
    </row>
    <row r="79" spans="1:7">
      <c r="A79" s="126"/>
      <c r="B79" s="126"/>
      <c r="C79" s="126"/>
      <c r="D79" s="126"/>
      <c r="E79" s="126"/>
      <c r="F79" s="126"/>
      <c r="G79" s="126"/>
    </row>
    <row r="80" spans="1:7">
      <c r="A80" s="126"/>
      <c r="B80" s="126"/>
      <c r="C80" s="126"/>
      <c r="D80" s="126"/>
      <c r="E80" s="126"/>
      <c r="F80" s="126"/>
      <c r="G80" s="126"/>
    </row>
    <row r="81" spans="1:7">
      <c r="A81" s="126"/>
      <c r="B81" s="126"/>
      <c r="C81" s="126"/>
      <c r="D81" s="126"/>
      <c r="E81" s="126"/>
      <c r="F81" s="126"/>
      <c r="G81" s="126"/>
    </row>
    <row r="82" spans="1:7">
      <c r="A82" s="126"/>
      <c r="B82" s="126"/>
      <c r="C82" s="126"/>
      <c r="D82" s="126"/>
      <c r="E82" s="126"/>
      <c r="F82" s="126"/>
      <c r="G82" s="126"/>
    </row>
    <row r="83" spans="1:7">
      <c r="A83" s="126"/>
      <c r="B83" s="126"/>
      <c r="C83" s="126"/>
      <c r="D83" s="126"/>
      <c r="E83" s="126"/>
      <c r="F83" s="126"/>
      <c r="G83" s="126"/>
    </row>
    <row r="84" spans="1:7">
      <c r="A84" s="126"/>
      <c r="B84" s="126"/>
      <c r="C84" s="126"/>
      <c r="D84" s="126"/>
      <c r="E84" s="126"/>
      <c r="F84" s="126"/>
      <c r="G84" s="126"/>
    </row>
    <row r="85" spans="1:7">
      <c r="A85" s="126"/>
      <c r="B85" s="126"/>
      <c r="C85" s="126"/>
      <c r="D85" s="126"/>
      <c r="E85" s="126"/>
      <c r="F85" s="126"/>
      <c r="G85" s="126"/>
    </row>
    <row r="86" spans="1:7">
      <c r="A86" s="126"/>
      <c r="B86" s="126"/>
      <c r="C86" s="126"/>
      <c r="D86" s="126"/>
      <c r="E86" s="126"/>
      <c r="F86" s="126"/>
      <c r="G86" s="126"/>
    </row>
    <row r="87" spans="1:7">
      <c r="A87" s="126"/>
      <c r="B87" s="126"/>
      <c r="C87" s="126"/>
      <c r="D87" s="126"/>
      <c r="E87" s="126"/>
      <c r="F87" s="126"/>
      <c r="G87" s="126"/>
    </row>
    <row r="88" spans="1:7">
      <c r="A88" s="126"/>
      <c r="B88" s="126"/>
      <c r="C88" s="126"/>
      <c r="D88" s="126"/>
      <c r="E88" s="126"/>
      <c r="F88" s="126"/>
      <c r="G88" s="126"/>
    </row>
    <row r="89" spans="1:7">
      <c r="A89" s="126"/>
      <c r="B89" s="126"/>
      <c r="C89" s="126"/>
      <c r="D89" s="126"/>
      <c r="E89" s="126"/>
      <c r="F89" s="126"/>
      <c r="G89" s="126"/>
    </row>
    <row r="90" spans="1:7">
      <c r="A90" s="126"/>
      <c r="B90" s="126"/>
      <c r="C90" s="126"/>
      <c r="D90" s="126"/>
      <c r="E90" s="126"/>
      <c r="F90" s="126"/>
      <c r="G90" s="126"/>
    </row>
    <row r="91" spans="1:7">
      <c r="A91" s="126"/>
      <c r="B91" s="126"/>
      <c r="C91" s="126"/>
      <c r="D91" s="126"/>
      <c r="E91" s="126"/>
      <c r="F91" s="126"/>
      <c r="G91" s="126"/>
    </row>
    <row r="92" spans="1:7">
      <c r="A92" s="126"/>
      <c r="B92" s="126"/>
      <c r="C92" s="126"/>
      <c r="D92" s="126"/>
      <c r="E92" s="126"/>
      <c r="F92" s="126"/>
      <c r="G92" s="126"/>
    </row>
    <row r="93" spans="1:7">
      <c r="A93" s="126"/>
      <c r="B93" s="126"/>
      <c r="C93" s="126"/>
      <c r="D93" s="126"/>
      <c r="E93" s="126"/>
      <c r="F93" s="126"/>
      <c r="G93" s="126"/>
    </row>
    <row r="94" spans="1:7">
      <c r="A94" s="126"/>
      <c r="B94" s="126"/>
      <c r="C94" s="126"/>
      <c r="D94" s="126"/>
      <c r="E94" s="126"/>
      <c r="F94" s="126"/>
      <c r="G94" s="126"/>
    </row>
    <row r="95" spans="1:7">
      <c r="A95" s="126"/>
      <c r="B95" s="126"/>
      <c r="C95" s="126"/>
      <c r="D95" s="126"/>
      <c r="E95" s="126"/>
      <c r="F95" s="126"/>
      <c r="G95" s="126"/>
    </row>
    <row r="96" spans="1:7">
      <c r="A96" s="126"/>
      <c r="B96" s="126"/>
      <c r="C96" s="126"/>
      <c r="D96" s="126"/>
      <c r="E96" s="126"/>
      <c r="F96" s="126"/>
      <c r="G96" s="126"/>
    </row>
    <row r="97" spans="1:7">
      <c r="A97" s="126"/>
      <c r="B97" s="126"/>
      <c r="C97" s="126"/>
      <c r="D97" s="126"/>
      <c r="E97" s="126"/>
      <c r="F97" s="126"/>
      <c r="G97" s="126"/>
    </row>
    <row r="98" spans="1:7">
      <c r="A98" s="126"/>
      <c r="B98" s="126"/>
      <c r="C98" s="126"/>
      <c r="D98" s="126"/>
      <c r="E98" s="126"/>
      <c r="F98" s="126"/>
      <c r="G98" s="126"/>
    </row>
    <row r="99" spans="1:7">
      <c r="A99" s="126"/>
      <c r="B99" s="126"/>
      <c r="C99" s="126"/>
      <c r="D99" s="126"/>
      <c r="E99" s="126"/>
      <c r="F99" s="126"/>
      <c r="G99" s="126"/>
    </row>
    <row r="100" spans="1:7">
      <c r="A100" s="126"/>
      <c r="B100" s="126"/>
      <c r="C100" s="126"/>
      <c r="D100" s="126"/>
      <c r="E100" s="126"/>
      <c r="F100" s="126"/>
      <c r="G100" s="126"/>
    </row>
    <row r="101" spans="1:7">
      <c r="A101" s="126"/>
      <c r="B101" s="126"/>
      <c r="C101" s="126"/>
      <c r="D101" s="126"/>
      <c r="E101" s="126"/>
      <c r="F101" s="126"/>
      <c r="G101" s="126"/>
    </row>
    <row r="102" spans="1:7">
      <c r="A102" s="126"/>
      <c r="B102" s="126"/>
      <c r="C102" s="126"/>
      <c r="D102" s="126"/>
      <c r="E102" s="126"/>
      <c r="F102" s="126"/>
      <c r="G102" s="126"/>
    </row>
    <row r="103" spans="1:7">
      <c r="A103" s="126"/>
      <c r="B103" s="126"/>
      <c r="C103" s="126"/>
      <c r="D103" s="126"/>
      <c r="E103" s="126"/>
      <c r="F103" s="126"/>
      <c r="G103" s="126"/>
    </row>
    <row r="104" spans="1:7">
      <c r="A104" s="126"/>
      <c r="B104" s="126"/>
      <c r="C104" s="126"/>
      <c r="D104" s="126"/>
      <c r="E104" s="126"/>
      <c r="F104" s="126"/>
      <c r="G104" s="126"/>
    </row>
    <row r="105" spans="1:7">
      <c r="A105" s="126"/>
      <c r="B105" s="126"/>
      <c r="C105" s="126"/>
      <c r="D105" s="126"/>
      <c r="E105" s="126"/>
      <c r="F105" s="126"/>
      <c r="G105" s="126"/>
    </row>
    <row r="106" spans="1:7">
      <c r="A106" s="126"/>
      <c r="B106" s="126"/>
      <c r="C106" s="126"/>
      <c r="D106" s="126"/>
      <c r="E106" s="126"/>
      <c r="F106" s="126"/>
      <c r="G106" s="126"/>
    </row>
    <row r="107" spans="1:7">
      <c r="A107" s="126"/>
      <c r="B107" s="126"/>
      <c r="C107" s="126"/>
      <c r="D107" s="126"/>
      <c r="E107" s="126"/>
      <c r="F107" s="126"/>
      <c r="G107" s="126"/>
    </row>
    <row r="108" spans="1:7">
      <c r="A108" s="126"/>
      <c r="B108" s="126"/>
      <c r="C108" s="126"/>
      <c r="D108" s="126"/>
      <c r="E108" s="126"/>
      <c r="F108" s="126"/>
      <c r="G108" s="126"/>
    </row>
    <row r="109" spans="1:7">
      <c r="A109" s="126"/>
      <c r="B109" s="126"/>
      <c r="C109" s="126"/>
      <c r="D109" s="126"/>
      <c r="E109" s="126"/>
      <c r="F109" s="126"/>
      <c r="G109" s="126"/>
    </row>
    <row r="110" spans="1:7">
      <c r="A110" s="126"/>
      <c r="B110" s="126"/>
      <c r="C110" s="126"/>
      <c r="D110" s="126"/>
      <c r="E110" s="126"/>
      <c r="F110" s="126"/>
      <c r="G110" s="126"/>
    </row>
    <row r="111" spans="1:7">
      <c r="A111" s="126"/>
      <c r="B111" s="126"/>
      <c r="C111" s="126"/>
      <c r="D111" s="126"/>
      <c r="E111" s="126"/>
      <c r="F111" s="126"/>
      <c r="G111" s="126"/>
    </row>
    <row r="112" spans="1:7">
      <c r="A112" s="126"/>
      <c r="B112" s="126"/>
      <c r="C112" s="126"/>
      <c r="D112" s="126"/>
      <c r="E112" s="126"/>
      <c r="F112" s="126"/>
      <c r="G112" s="126"/>
    </row>
    <row r="113" spans="1:7">
      <c r="A113" s="126"/>
      <c r="B113" s="126"/>
      <c r="C113" s="126"/>
      <c r="D113" s="126"/>
      <c r="E113" s="126"/>
      <c r="F113" s="126"/>
      <c r="G113" s="126"/>
    </row>
    <row r="114" spans="1:7">
      <c r="A114" s="126"/>
      <c r="B114" s="126"/>
      <c r="C114" s="126"/>
      <c r="D114" s="126"/>
      <c r="E114" s="126"/>
      <c r="F114" s="126"/>
      <c r="G114" s="126"/>
    </row>
    <row r="115" spans="1:7">
      <c r="A115" s="126"/>
      <c r="B115" s="126"/>
      <c r="C115" s="126"/>
      <c r="D115" s="126"/>
      <c r="E115" s="126"/>
      <c r="F115" s="126"/>
      <c r="G115" s="126"/>
    </row>
    <row r="116" spans="1:7">
      <c r="A116" s="126"/>
      <c r="B116" s="126"/>
      <c r="C116" s="126"/>
      <c r="D116" s="126"/>
      <c r="E116" s="126"/>
      <c r="F116" s="126"/>
      <c r="G116" s="126"/>
    </row>
    <row r="117" spans="1:7">
      <c r="A117" s="126"/>
      <c r="B117" s="126"/>
      <c r="C117" s="126"/>
      <c r="D117" s="126"/>
      <c r="E117" s="126"/>
      <c r="F117" s="126"/>
      <c r="G117" s="126"/>
    </row>
    <row r="118" spans="1:7">
      <c r="A118" s="126"/>
      <c r="B118" s="126"/>
      <c r="C118" s="126"/>
      <c r="D118" s="126"/>
      <c r="E118" s="126"/>
      <c r="F118" s="126"/>
      <c r="G118" s="126"/>
    </row>
    <row r="119" spans="1:7">
      <c r="A119" s="126"/>
      <c r="B119" s="126"/>
      <c r="C119" s="126"/>
      <c r="D119" s="126"/>
      <c r="E119" s="126"/>
      <c r="F119" s="126"/>
      <c r="G119" s="126"/>
    </row>
    <row r="120" spans="1:7">
      <c r="A120" s="126"/>
      <c r="B120" s="126"/>
      <c r="C120" s="126"/>
      <c r="D120" s="126"/>
      <c r="E120" s="126"/>
      <c r="F120" s="126"/>
      <c r="G120" s="126"/>
    </row>
    <row r="121" spans="1:7">
      <c r="A121" s="126"/>
      <c r="B121" s="126"/>
      <c r="C121" s="126"/>
      <c r="D121" s="126"/>
      <c r="E121" s="126"/>
      <c r="F121" s="126"/>
      <c r="G121" s="126"/>
    </row>
    <row r="122" spans="1:7">
      <c r="A122" s="126"/>
      <c r="B122" s="126"/>
      <c r="C122" s="126"/>
      <c r="D122" s="126"/>
      <c r="E122" s="126"/>
      <c r="F122" s="126"/>
      <c r="G122" s="126"/>
    </row>
    <row r="123" spans="1:7">
      <c r="A123" s="126"/>
      <c r="B123" s="126"/>
      <c r="C123" s="126"/>
      <c r="D123" s="126"/>
      <c r="E123" s="126"/>
      <c r="F123" s="126"/>
      <c r="G123" s="126"/>
    </row>
    <row r="124" spans="1:7">
      <c r="A124" s="126"/>
      <c r="B124" s="126"/>
      <c r="C124" s="126"/>
      <c r="D124" s="126"/>
      <c r="E124" s="126"/>
      <c r="F124" s="126"/>
      <c r="G124" s="126"/>
    </row>
    <row r="125" spans="1:7">
      <c r="A125" s="126"/>
      <c r="B125" s="126"/>
      <c r="C125" s="126"/>
      <c r="D125" s="126"/>
      <c r="E125" s="126"/>
      <c r="F125" s="126"/>
      <c r="G125" s="126"/>
    </row>
    <row r="126" spans="1:7">
      <c r="A126" s="126"/>
      <c r="B126" s="126"/>
      <c r="C126" s="126"/>
      <c r="D126" s="126"/>
      <c r="E126" s="126"/>
      <c r="F126" s="126"/>
      <c r="G126" s="126"/>
    </row>
    <row r="127" spans="1:7">
      <c r="A127" s="126"/>
      <c r="B127" s="126"/>
      <c r="C127" s="126"/>
      <c r="D127" s="126"/>
      <c r="E127" s="126"/>
      <c r="F127" s="126"/>
      <c r="G127" s="126"/>
    </row>
    <row r="128" spans="1:7">
      <c r="A128" s="126"/>
      <c r="B128" s="126"/>
      <c r="C128" s="126"/>
      <c r="D128" s="126"/>
      <c r="E128" s="126"/>
      <c r="F128" s="126"/>
      <c r="G128" s="126"/>
    </row>
    <row r="129" spans="1:7">
      <c r="A129" s="126"/>
      <c r="B129" s="126"/>
      <c r="C129" s="126"/>
      <c r="D129" s="126"/>
      <c r="E129" s="126"/>
      <c r="F129" s="126"/>
      <c r="G129" s="126"/>
    </row>
    <row r="130" spans="1:7">
      <c r="A130" s="126"/>
      <c r="B130" s="126"/>
      <c r="C130" s="126"/>
      <c r="D130" s="126"/>
      <c r="E130" s="126"/>
      <c r="F130" s="126"/>
      <c r="G130" s="126"/>
    </row>
    <row r="131" spans="1:7">
      <c r="A131" s="126"/>
      <c r="B131" s="126"/>
      <c r="C131" s="126"/>
      <c r="D131" s="126"/>
      <c r="E131" s="126"/>
      <c r="F131" s="126"/>
      <c r="G131" s="126"/>
    </row>
    <row r="132" spans="1:7">
      <c r="A132" s="126"/>
      <c r="B132" s="126"/>
      <c r="C132" s="126"/>
      <c r="D132" s="126"/>
      <c r="E132" s="126"/>
      <c r="F132" s="126"/>
      <c r="G132" s="126"/>
    </row>
    <row r="133" spans="1:7">
      <c r="A133" s="126"/>
      <c r="B133" s="126"/>
      <c r="C133" s="126"/>
      <c r="D133" s="126"/>
      <c r="E133" s="126"/>
      <c r="F133" s="126"/>
      <c r="G133" s="126"/>
    </row>
    <row r="134" spans="1:7">
      <c r="A134" s="126"/>
      <c r="B134" s="126"/>
      <c r="C134" s="126"/>
      <c r="D134" s="126"/>
      <c r="E134" s="126"/>
      <c r="F134" s="126"/>
      <c r="G134" s="126"/>
    </row>
    <row r="135" spans="1:7">
      <c r="A135" s="126"/>
      <c r="B135" s="126"/>
      <c r="C135" s="126"/>
      <c r="D135" s="126"/>
      <c r="E135" s="126"/>
      <c r="F135" s="126"/>
      <c r="G135" s="126"/>
    </row>
    <row r="136" spans="1:7">
      <c r="A136" s="126"/>
      <c r="B136" s="126"/>
      <c r="C136" s="126"/>
      <c r="D136" s="126"/>
      <c r="E136" s="126"/>
      <c r="F136" s="126"/>
      <c r="G136" s="126"/>
    </row>
    <row r="137" spans="1:7">
      <c r="A137" s="126"/>
      <c r="B137" s="126"/>
      <c r="C137" s="126"/>
      <c r="D137" s="126"/>
      <c r="E137" s="126"/>
      <c r="F137" s="126"/>
      <c r="G137" s="126"/>
    </row>
    <row r="138" spans="1:7">
      <c r="A138" s="126"/>
      <c r="B138" s="126"/>
      <c r="C138" s="126"/>
      <c r="D138" s="126"/>
      <c r="E138" s="126"/>
      <c r="F138" s="126"/>
      <c r="G138" s="126"/>
    </row>
    <row r="139" spans="1:7">
      <c r="A139" s="126"/>
      <c r="B139" s="126"/>
      <c r="C139" s="126"/>
      <c r="D139" s="126"/>
      <c r="E139" s="126"/>
      <c r="F139" s="126"/>
      <c r="G139" s="126"/>
    </row>
    <row r="140" spans="1:7">
      <c r="A140" s="126"/>
      <c r="B140" s="126"/>
      <c r="C140" s="126"/>
      <c r="D140" s="126"/>
      <c r="E140" s="126"/>
      <c r="F140" s="126"/>
      <c r="G140" s="126"/>
    </row>
    <row r="141" spans="1:7">
      <c r="A141" s="126"/>
      <c r="B141" s="126"/>
      <c r="C141" s="126"/>
      <c r="D141" s="126"/>
      <c r="E141" s="126"/>
      <c r="F141" s="126"/>
      <c r="G141" s="126"/>
    </row>
    <row r="142" spans="1:7">
      <c r="A142" s="126"/>
      <c r="B142" s="126"/>
      <c r="C142" s="126"/>
      <c r="D142" s="126"/>
      <c r="E142" s="126"/>
      <c r="F142" s="126"/>
      <c r="G142" s="126"/>
    </row>
    <row r="143" spans="1:7">
      <c r="A143" s="126"/>
      <c r="B143" s="126"/>
      <c r="C143" s="126"/>
      <c r="D143" s="126"/>
      <c r="E143" s="126"/>
      <c r="F143" s="126"/>
      <c r="G143" s="126"/>
    </row>
    <row r="144" spans="1:7">
      <c r="A144" s="126"/>
      <c r="B144" s="126"/>
      <c r="C144" s="126"/>
      <c r="D144" s="126"/>
      <c r="E144" s="126"/>
      <c r="F144" s="126"/>
      <c r="G144" s="126"/>
    </row>
    <row r="145" spans="1:7">
      <c r="A145" s="126"/>
      <c r="B145" s="126"/>
      <c r="C145" s="126"/>
      <c r="D145" s="126"/>
      <c r="E145" s="126"/>
      <c r="F145" s="126"/>
      <c r="G145" s="126"/>
    </row>
    <row r="146" spans="1:7">
      <c r="A146" s="126"/>
      <c r="B146" s="126"/>
      <c r="C146" s="126"/>
      <c r="D146" s="126"/>
      <c r="E146" s="126"/>
      <c r="F146" s="126"/>
      <c r="G146" s="126"/>
    </row>
    <row r="147" spans="1:7">
      <c r="A147" s="126"/>
      <c r="B147" s="126"/>
      <c r="C147" s="126"/>
      <c r="D147" s="126"/>
      <c r="E147" s="126"/>
      <c r="F147" s="126"/>
      <c r="G147" s="126"/>
    </row>
  </sheetData>
  <mergeCells count="14">
    <mergeCell ref="A2:G2"/>
    <mergeCell ref="A10:F10"/>
    <mergeCell ref="A12:F12"/>
    <mergeCell ref="A14:G14"/>
    <mergeCell ref="A37:G37"/>
    <mergeCell ref="A20:F20"/>
    <mergeCell ref="A22:G22"/>
    <mergeCell ref="A28:F28"/>
    <mergeCell ref="A30:G30"/>
    <mergeCell ref="A35:F35"/>
    <mergeCell ref="B31:C31"/>
    <mergeCell ref="B32:C32"/>
    <mergeCell ref="B33:C33"/>
    <mergeCell ref="B34:C34"/>
  </mergeCells>
  <pageMargins left="0.45" right="0.33" top="0.27" bottom="0.19" header="0.17" footer="0.1400000000000000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I37" sqref="I37"/>
    </sheetView>
  </sheetViews>
  <sheetFormatPr defaultRowHeight="15"/>
  <cols>
    <col min="1" max="1" width="11.42578125" customWidth="1"/>
    <col min="2" max="2" width="68" customWidth="1"/>
    <col min="3" max="3" width="5.28515625" customWidth="1"/>
    <col min="4" max="4" width="14" customWidth="1"/>
  </cols>
  <sheetData>
    <row r="1" spans="1:5" ht="27">
      <c r="A1" s="250" t="s">
        <v>65</v>
      </c>
      <c r="B1" s="250"/>
      <c r="C1" s="250"/>
      <c r="D1" s="250"/>
    </row>
    <row r="2" spans="1:5" ht="15.75">
      <c r="A2" s="251" t="s">
        <v>175</v>
      </c>
      <c r="B2" s="251"/>
      <c r="C2" s="251"/>
      <c r="D2" s="251"/>
    </row>
    <row r="3" spans="1:5" s="1" customFormat="1" ht="15.75">
      <c r="A3" s="263" t="s">
        <v>206</v>
      </c>
      <c r="B3" s="251"/>
      <c r="C3" s="251"/>
      <c r="D3" s="251"/>
    </row>
    <row r="4" spans="1:5" ht="18.75">
      <c r="A4" s="182" t="s">
        <v>67</v>
      </c>
      <c r="B4" s="196">
        <f>'Form 4'!C3</f>
        <v>0</v>
      </c>
      <c r="C4" s="183"/>
      <c r="D4" s="184"/>
    </row>
    <row r="5" spans="1:5" ht="18.75">
      <c r="A5" s="182" t="s">
        <v>69</v>
      </c>
      <c r="B5" s="196">
        <f>'Form 4'!C4</f>
        <v>0</v>
      </c>
      <c r="C5" s="183"/>
      <c r="D5" s="184"/>
    </row>
    <row r="6" spans="1:5" ht="18.75">
      <c r="A6" s="182" t="s">
        <v>71</v>
      </c>
      <c r="B6" s="196">
        <f>'Form 4'!C5</f>
        <v>0</v>
      </c>
      <c r="C6" s="183"/>
      <c r="D6" s="184"/>
    </row>
    <row r="7" spans="1:5" ht="18.75">
      <c r="A7" s="182" t="s">
        <v>73</v>
      </c>
      <c r="B7" s="196">
        <f>'Form 4'!C6</f>
        <v>0</v>
      </c>
      <c r="C7" s="183"/>
      <c r="D7" s="184"/>
    </row>
    <row r="8" spans="1:5" ht="18.75">
      <c r="A8" s="182" t="s">
        <v>183</v>
      </c>
      <c r="B8" s="197">
        <f>'Form 4'!R5</f>
        <v>0</v>
      </c>
      <c r="C8" s="183"/>
      <c r="D8" s="184"/>
    </row>
    <row r="9" spans="1:5" s="1" customFormat="1" ht="21" customHeight="1">
      <c r="A9" s="191" t="s">
        <v>74</v>
      </c>
      <c r="B9" s="283" t="s">
        <v>75</v>
      </c>
      <c r="C9" s="283"/>
      <c r="D9" s="195" t="s">
        <v>76</v>
      </c>
      <c r="E9" s="66"/>
    </row>
    <row r="10" spans="1:5" ht="18.75" customHeight="1">
      <c r="A10" s="10">
        <v>1</v>
      </c>
      <c r="B10" s="188" t="s">
        <v>155</v>
      </c>
      <c r="C10" s="188" t="s">
        <v>56</v>
      </c>
      <c r="D10" s="192">
        <f>('Form 4'!K29)</f>
        <v>0</v>
      </c>
    </row>
    <row r="11" spans="1:5" ht="18.75" customHeight="1">
      <c r="A11" s="10">
        <v>2</v>
      </c>
      <c r="B11" s="188" t="s">
        <v>78</v>
      </c>
      <c r="C11" s="188" t="s">
        <v>56</v>
      </c>
      <c r="D11" s="136"/>
      <c r="E11" s="81" t="s">
        <v>184</v>
      </c>
    </row>
    <row r="12" spans="1:5" ht="18.75" customHeight="1">
      <c r="A12" s="10">
        <v>3</v>
      </c>
      <c r="B12" s="149" t="s">
        <v>191</v>
      </c>
      <c r="C12" s="188"/>
      <c r="D12" s="10"/>
    </row>
    <row r="13" spans="1:5" ht="18.75" customHeight="1">
      <c r="A13" s="10"/>
      <c r="B13" s="198" t="s">
        <v>192</v>
      </c>
      <c r="C13" s="188" t="s">
        <v>56</v>
      </c>
      <c r="D13" s="136"/>
      <c r="E13" s="81" t="s">
        <v>184</v>
      </c>
    </row>
    <row r="14" spans="1:5" ht="18.75" customHeight="1">
      <c r="A14" s="10"/>
      <c r="B14" s="198" t="s">
        <v>193</v>
      </c>
      <c r="C14" s="188" t="s">
        <v>56</v>
      </c>
      <c r="D14" s="192">
        <f>'Form 4'!I29</f>
        <v>0</v>
      </c>
    </row>
    <row r="15" spans="1:5" ht="18.75" customHeight="1">
      <c r="A15" s="10"/>
      <c r="B15" s="198" t="s">
        <v>194</v>
      </c>
      <c r="C15" s="188" t="s">
        <v>56</v>
      </c>
      <c r="D15" s="192">
        <v>50000</v>
      </c>
    </row>
    <row r="16" spans="1:5" ht="21" customHeight="1">
      <c r="A16" s="10">
        <v>4</v>
      </c>
      <c r="B16" s="149" t="s">
        <v>195</v>
      </c>
      <c r="C16" s="188" t="s">
        <v>56</v>
      </c>
      <c r="D16" s="192">
        <f>SUM(D10:D11)-SUM(D13:D15)</f>
        <v>-50000</v>
      </c>
    </row>
    <row r="17" spans="1:5" ht="21" customHeight="1">
      <c r="A17" s="10"/>
      <c r="B17" s="188" t="s">
        <v>107</v>
      </c>
      <c r="C17" s="188" t="s">
        <v>56</v>
      </c>
      <c r="D17" s="193">
        <f>ROUND(D16,-1)</f>
        <v>-50000</v>
      </c>
    </row>
    <row r="18" spans="1:5" ht="18.75" customHeight="1">
      <c r="A18" s="10">
        <v>5</v>
      </c>
      <c r="B18" s="199" t="s">
        <v>108</v>
      </c>
      <c r="C18" s="188"/>
      <c r="D18" s="192"/>
    </row>
    <row r="19" spans="1:5" ht="18.75" customHeight="1">
      <c r="A19" s="10"/>
      <c r="B19" s="199" t="s">
        <v>196</v>
      </c>
      <c r="C19" s="188"/>
      <c r="D19" s="86" t="s">
        <v>109</v>
      </c>
    </row>
    <row r="20" spans="1:5" ht="18.75" customHeight="1">
      <c r="A20" s="10"/>
      <c r="B20" s="200" t="s">
        <v>199</v>
      </c>
      <c r="C20" s="188"/>
      <c r="D20" s="192">
        <f>ROUND(IF(D17&gt;600000,15000,IF(AND(D17&gt;300000,D17&lt;=600000),((D17-300000)*5%),0)),0)</f>
        <v>0</v>
      </c>
    </row>
    <row r="21" spans="1:5" ht="18.75" customHeight="1">
      <c r="A21" s="10"/>
      <c r="B21" s="200" t="s">
        <v>197</v>
      </c>
      <c r="C21" s="188"/>
      <c r="D21" s="192">
        <f>ROUND(IF(D17&gt;900000,30000,IF(AND(D17&gt;600000,D17&lt;=900000),(D17-600000)*10%,0)),0)</f>
        <v>0</v>
      </c>
    </row>
    <row r="22" spans="1:5" ht="18.75" customHeight="1">
      <c r="A22" s="10"/>
      <c r="B22" s="200" t="s">
        <v>198</v>
      </c>
      <c r="C22" s="188"/>
      <c r="D22" s="192">
        <f>ROUND(IF(D17&gt;1200000,45000,IF(AND(D17&gt;900000,E15&lt;=1200000),(D17-900000)*15%,0)),0)</f>
        <v>0</v>
      </c>
    </row>
    <row r="23" spans="1:5" ht="18.75" customHeight="1">
      <c r="A23" s="10"/>
      <c r="B23" s="200" t="s">
        <v>200</v>
      </c>
      <c r="C23" s="188"/>
      <c r="D23" s="192">
        <f>ROUND(IF(D17&gt;1500000,60000,IF(AND(D17&gt;1200000,D17&lt;=1500000),(D17-1200000)*20%,0)),0)</f>
        <v>0</v>
      </c>
    </row>
    <row r="24" spans="1:5" ht="18.75" customHeight="1">
      <c r="A24" s="10"/>
      <c r="B24" s="200" t="s">
        <v>201</v>
      </c>
      <c r="C24" s="188"/>
      <c r="D24" s="192">
        <f>IF(D17&gt;1500000,ROUND((D17-1500000)*30%,0),0)</f>
        <v>0</v>
      </c>
    </row>
    <row r="25" spans="1:5" ht="21" customHeight="1">
      <c r="A25" s="10"/>
      <c r="B25" s="188" t="s">
        <v>110</v>
      </c>
      <c r="C25" s="188" t="s">
        <v>56</v>
      </c>
      <c r="D25" s="192">
        <f>SUM(D20:D24)</f>
        <v>0</v>
      </c>
    </row>
    <row r="26" spans="1:5" ht="18.75" customHeight="1">
      <c r="A26" s="10">
        <v>6</v>
      </c>
      <c r="B26" s="188" t="s">
        <v>202</v>
      </c>
      <c r="C26" s="188" t="s">
        <v>56</v>
      </c>
      <c r="D26" s="192">
        <f>IF(D17&lt;700000,(25000),0)</f>
        <v>25000</v>
      </c>
    </row>
    <row r="27" spans="1:5" ht="21" customHeight="1">
      <c r="A27" s="10">
        <v>7</v>
      </c>
      <c r="B27" s="201" t="s">
        <v>111</v>
      </c>
      <c r="C27" s="188" t="s">
        <v>56</v>
      </c>
      <c r="D27" s="192">
        <f>IF((D25-D26)&gt;0,(D25-D26),0)</f>
        <v>0</v>
      </c>
    </row>
    <row r="28" spans="1:5" ht="18.75" customHeight="1">
      <c r="A28" s="10">
        <v>8</v>
      </c>
      <c r="B28" s="201" t="s">
        <v>204</v>
      </c>
      <c r="C28" s="188" t="s">
        <v>56</v>
      </c>
      <c r="D28" s="192">
        <f>IF(D17&gt;5000000,ROUND((D27*0.1),0),0)</f>
        <v>0</v>
      </c>
    </row>
    <row r="29" spans="1:5" ht="18.75" customHeight="1">
      <c r="A29" s="10">
        <v>9</v>
      </c>
      <c r="B29" s="188" t="s">
        <v>146</v>
      </c>
      <c r="C29" s="188" t="s">
        <v>56</v>
      </c>
      <c r="D29" s="192">
        <f>(ROUND((D27)*0.04,0))</f>
        <v>0</v>
      </c>
    </row>
    <row r="30" spans="1:5" ht="21" customHeight="1">
      <c r="A30" s="10">
        <v>10</v>
      </c>
      <c r="B30" s="188" t="s">
        <v>179</v>
      </c>
      <c r="C30" s="188" t="s">
        <v>56</v>
      </c>
      <c r="D30" s="192">
        <f>ROUND(SUM(D27:D29),0)</f>
        <v>0</v>
      </c>
    </row>
    <row r="31" spans="1:5" ht="18.75" customHeight="1">
      <c r="A31" s="282">
        <v>11</v>
      </c>
      <c r="B31" s="200" t="s">
        <v>180</v>
      </c>
      <c r="C31" s="188" t="s">
        <v>56</v>
      </c>
      <c r="D31" s="192">
        <f>'Form 4'!U29</f>
        <v>0</v>
      </c>
    </row>
    <row r="32" spans="1:5" ht="18.75" customHeight="1">
      <c r="A32" s="282"/>
      <c r="B32" s="200" t="s">
        <v>182</v>
      </c>
      <c r="C32" s="188" t="s">
        <v>56</v>
      </c>
      <c r="D32" s="194"/>
      <c r="E32" s="81" t="s">
        <v>131</v>
      </c>
    </row>
    <row r="33" spans="1:4" ht="21" customHeight="1">
      <c r="A33" s="10">
        <v>12</v>
      </c>
      <c r="B33" s="200" t="s">
        <v>113</v>
      </c>
      <c r="C33" s="188" t="s">
        <v>56</v>
      </c>
      <c r="D33" s="192">
        <f>D30-(D31+D32)</f>
        <v>0</v>
      </c>
    </row>
    <row r="34" spans="1:4" ht="39.75" customHeight="1">
      <c r="A34" s="10">
        <v>13</v>
      </c>
      <c r="B34" s="202" t="s">
        <v>156</v>
      </c>
      <c r="C34" s="188" t="s">
        <v>56</v>
      </c>
      <c r="D34" s="192">
        <f>ROUND((D33*(100/104)),0)</f>
        <v>0</v>
      </c>
    </row>
    <row r="35" spans="1:4" ht="39.75" customHeight="1">
      <c r="A35" s="10">
        <v>14</v>
      </c>
      <c r="B35" s="203" t="s">
        <v>161</v>
      </c>
      <c r="C35" s="188" t="s">
        <v>205</v>
      </c>
      <c r="D35" s="192">
        <f>D33-D34</f>
        <v>0</v>
      </c>
    </row>
    <row r="36" spans="1:4">
      <c r="A36" s="175"/>
      <c r="D36" s="187"/>
    </row>
    <row r="37" spans="1:4">
      <c r="A37" s="175"/>
      <c r="D37" s="187"/>
    </row>
    <row r="38" spans="1:4">
      <c r="A38" s="281" t="s">
        <v>121</v>
      </c>
      <c r="B38" s="281"/>
      <c r="C38" s="281"/>
      <c r="D38" s="281"/>
    </row>
    <row r="39" spans="1:4">
      <c r="A39" s="175"/>
      <c r="D39" s="187"/>
    </row>
    <row r="42" spans="1:4">
      <c r="A42" s="242" t="s">
        <v>162</v>
      </c>
      <c r="B42" s="242"/>
      <c r="C42" s="242"/>
      <c r="D42" s="242"/>
    </row>
  </sheetData>
  <mergeCells count="7">
    <mergeCell ref="A42:D42"/>
    <mergeCell ref="A38:D38"/>
    <mergeCell ref="A31:A32"/>
    <mergeCell ref="A1:D1"/>
    <mergeCell ref="A2:D2"/>
    <mergeCell ref="B9:C9"/>
    <mergeCell ref="A3:D3"/>
  </mergeCells>
  <pageMargins left="0.25" right="0.25" top="0.21" bottom="0.75" header="0.12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Q33" sqref="Q33"/>
    </sheetView>
  </sheetViews>
  <sheetFormatPr defaultRowHeight="15"/>
  <cols>
    <col min="1" max="1" width="12.140625" style="1" customWidth="1"/>
    <col min="2" max="2" width="8.28515625" style="1" customWidth="1"/>
    <col min="3" max="3" width="8.140625" style="1" customWidth="1"/>
    <col min="4" max="4" width="12" style="1" customWidth="1"/>
    <col min="5" max="5" width="9.140625" style="1" customWidth="1"/>
    <col min="6" max="6" width="7.42578125" style="1" customWidth="1"/>
    <col min="7" max="7" width="7.85546875" style="1" customWidth="1"/>
    <col min="8" max="8" width="9.140625" style="1" customWidth="1"/>
    <col min="9" max="9" width="5.28515625" style="1" customWidth="1"/>
    <col min="10" max="10" width="8" style="1" customWidth="1"/>
    <col min="11" max="11" width="9.7109375" style="1" customWidth="1"/>
    <col min="12" max="16384" width="9.140625" style="1"/>
  </cols>
  <sheetData>
    <row r="1" spans="1:11" ht="20.25">
      <c r="A1" s="284" t="s">
        <v>208</v>
      </c>
      <c r="B1" s="284"/>
      <c r="C1" s="284"/>
      <c r="D1" s="284"/>
      <c r="E1" s="284"/>
      <c r="F1" s="284"/>
      <c r="G1" s="284"/>
      <c r="H1" s="284"/>
      <c r="I1" s="284"/>
      <c r="J1" s="284"/>
      <c r="K1" s="226"/>
    </row>
    <row r="3" spans="1:11" ht="15.75">
      <c r="A3" s="215" t="s">
        <v>209</v>
      </c>
      <c r="B3" s="206"/>
    </row>
    <row r="4" spans="1:11" ht="17.25" customHeight="1">
      <c r="B4" s="207" t="s">
        <v>240</v>
      </c>
    </row>
    <row r="5" spans="1:11" ht="17.25" customHeight="1">
      <c r="B5" s="208" t="s">
        <v>210</v>
      </c>
      <c r="D5" s="206"/>
      <c r="E5" s="206"/>
      <c r="F5" s="206"/>
    </row>
    <row r="6" spans="1:11" ht="17.25" customHeight="1">
      <c r="B6" s="208" t="s">
        <v>211</v>
      </c>
      <c r="D6" s="134"/>
      <c r="K6" s="205"/>
    </row>
    <row r="7" spans="1:11" ht="17.25" customHeight="1">
      <c r="B7" s="225" t="s">
        <v>241</v>
      </c>
    </row>
    <row r="8" spans="1:11" ht="17.25" customHeight="1">
      <c r="B8" s="208" t="s">
        <v>212</v>
      </c>
    </row>
    <row r="9" spans="1:11" ht="17.25" customHeight="1">
      <c r="B9" s="208" t="s">
        <v>213</v>
      </c>
    </row>
    <row r="10" spans="1:11" ht="17.25" customHeight="1">
      <c r="B10" s="208"/>
    </row>
    <row r="11" spans="1:11" ht="15.75">
      <c r="A11" s="215" t="s">
        <v>217</v>
      </c>
      <c r="B11" s="209"/>
    </row>
    <row r="12" spans="1:11">
      <c r="B12" s="210" t="s">
        <v>214</v>
      </c>
    </row>
    <row r="13" spans="1:11">
      <c r="B13" s="210" t="s">
        <v>215</v>
      </c>
    </row>
    <row r="14" spans="1:11">
      <c r="B14" s="211" t="s">
        <v>216</v>
      </c>
    </row>
    <row r="15" spans="1:11">
      <c r="B15" s="210" t="str">
        <f>B8</f>
        <v>ஊத்தங்கரை  வட்டம்,</v>
      </c>
    </row>
    <row r="16" spans="1:11">
      <c r="B16" s="211" t="s">
        <v>213</v>
      </c>
    </row>
    <row r="17" spans="1:11">
      <c r="B17" s="211"/>
    </row>
    <row r="18" spans="1:11" ht="15.75">
      <c r="A18" s="214" t="s">
        <v>247</v>
      </c>
      <c r="B18" s="212" t="s">
        <v>220</v>
      </c>
    </row>
    <row r="19" spans="1:11">
      <c r="B19" s="211" t="s">
        <v>211</v>
      </c>
    </row>
    <row r="20" spans="1:11" ht="16.5" customHeight="1">
      <c r="B20" s="222" t="str">
        <f>B7</f>
        <v>இலவம்பாடி,</v>
      </c>
    </row>
    <row r="21" spans="1:11">
      <c r="B21" s="213"/>
    </row>
    <row r="22" spans="1:11" ht="20.25">
      <c r="A22" s="214" t="s">
        <v>246</v>
      </c>
      <c r="B22" s="213"/>
      <c r="C22" s="170"/>
    </row>
    <row r="23" spans="1:11" ht="20.25">
      <c r="A23" s="216" t="s">
        <v>218</v>
      </c>
      <c r="B23" s="210" t="s">
        <v>219</v>
      </c>
      <c r="C23" s="170"/>
      <c r="D23" s="172"/>
    </row>
    <row r="25" spans="1:11" ht="21">
      <c r="E25" s="173" t="s">
        <v>163</v>
      </c>
    </row>
    <row r="27" spans="1:11" ht="16.5" customHeight="1">
      <c r="B27" s="286" t="s">
        <v>242</v>
      </c>
      <c r="C27" s="286"/>
      <c r="D27" s="286"/>
      <c r="E27" s="286"/>
      <c r="F27" s="286"/>
      <c r="G27" s="286"/>
      <c r="H27" s="286"/>
      <c r="I27" s="286"/>
      <c r="J27" s="286"/>
      <c r="K27" s="286"/>
    </row>
    <row r="28" spans="1:11" ht="16.5" customHeight="1">
      <c r="A28" s="286" t="s">
        <v>228</v>
      </c>
      <c r="B28" s="286"/>
      <c r="C28" s="286"/>
      <c r="D28" s="286"/>
      <c r="E28" s="189">
        <f>IF('OLD TAX  (Form 1&amp;2)'!D75&lt;'NEW TAX FORM'!D33,'OLD TAX  (Form 1&amp;2)'!D75,IF('OLD TAX  (Form 1&amp;2)'!D75&gt;='NEW TAX FORM'!D33,'NEW TAX FORM'!D33,0))</f>
        <v>0</v>
      </c>
      <c r="F28" s="287" t="s">
        <v>245</v>
      </c>
      <c r="G28" s="287"/>
      <c r="H28" s="287"/>
      <c r="I28" s="287"/>
      <c r="J28" s="287"/>
      <c r="K28" s="287"/>
    </row>
    <row r="29" spans="1:11" ht="16.5" customHeight="1">
      <c r="A29" s="288" t="s">
        <v>243</v>
      </c>
      <c r="B29" s="288"/>
      <c r="C29" s="288"/>
      <c r="D29" s="288"/>
      <c r="E29" s="288"/>
      <c r="F29" s="288"/>
      <c r="G29" s="288"/>
      <c r="H29" s="288"/>
      <c r="I29" s="288"/>
      <c r="J29" s="288"/>
      <c r="K29" s="288"/>
    </row>
    <row r="30" spans="1:11" ht="16.5" customHeight="1">
      <c r="A30" s="288" t="s">
        <v>244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</row>
    <row r="31" spans="1:11" ht="16.5" customHeight="1">
      <c r="A31" s="170"/>
    </row>
    <row r="32" spans="1:11">
      <c r="E32" s="224" t="s">
        <v>229</v>
      </c>
    </row>
    <row r="33" spans="1:10" ht="15.75">
      <c r="H33" s="217" t="s">
        <v>231</v>
      </c>
    </row>
    <row r="34" spans="1:10" ht="20.25">
      <c r="A34" s="174"/>
      <c r="B34" s="171"/>
      <c r="G34" s="285" t="s">
        <v>230</v>
      </c>
      <c r="H34" s="285"/>
      <c r="I34" s="285"/>
      <c r="J34" s="285"/>
    </row>
    <row r="35" spans="1:10" ht="15.75">
      <c r="A35" s="219" t="s">
        <v>235</v>
      </c>
      <c r="B35" s="221">
        <f>'Form 4'!R4</f>
        <v>0</v>
      </c>
    </row>
    <row r="36" spans="1:10" ht="15.75">
      <c r="A36" s="220" t="s">
        <v>232</v>
      </c>
      <c r="B36" s="221">
        <f>'Form 4'!R5</f>
        <v>0</v>
      </c>
    </row>
    <row r="37" spans="1:10" ht="20.25">
      <c r="A37" s="220" t="s">
        <v>233</v>
      </c>
      <c r="B37" s="218">
        <f>'Form 4'!C6</f>
        <v>0</v>
      </c>
      <c r="D37" s="171"/>
    </row>
    <row r="39" spans="1:10">
      <c r="A39" s="223" t="s">
        <v>236</v>
      </c>
      <c r="B39" s="190" t="str">
        <f>B7</f>
        <v>இலவம்பாடி,</v>
      </c>
    </row>
    <row r="40" spans="1:10">
      <c r="A40" s="223" t="s">
        <v>237</v>
      </c>
      <c r="B40" s="190" t="s">
        <v>238</v>
      </c>
    </row>
    <row r="41" spans="1:10">
      <c r="B41" s="281" t="s">
        <v>239</v>
      </c>
      <c r="C41" s="281"/>
      <c r="D41" s="281"/>
      <c r="E41" s="281"/>
      <c r="F41" s="281"/>
      <c r="G41" s="281"/>
      <c r="H41" s="281"/>
      <c r="I41" s="281"/>
      <c r="J41" s="281"/>
    </row>
  </sheetData>
  <mergeCells count="8">
    <mergeCell ref="A1:J1"/>
    <mergeCell ref="G34:J34"/>
    <mergeCell ref="B41:J41"/>
    <mergeCell ref="B27:K27"/>
    <mergeCell ref="A28:D28"/>
    <mergeCell ref="F28:K28"/>
    <mergeCell ref="A29:K29"/>
    <mergeCell ref="A30:K30"/>
  </mergeCells>
  <pageMargins left="0.25" right="0.23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N12" sqref="N12"/>
    </sheetView>
  </sheetViews>
  <sheetFormatPr defaultRowHeight="15"/>
  <cols>
    <col min="1" max="1" width="12.140625" style="1" customWidth="1"/>
    <col min="2" max="2" width="8.28515625" style="1" customWidth="1"/>
    <col min="3" max="3" width="8.140625" style="1" customWidth="1"/>
    <col min="4" max="4" width="12" style="1" customWidth="1"/>
    <col min="5" max="5" width="9.140625" style="1" customWidth="1"/>
    <col min="6" max="6" width="7.42578125" style="1" customWidth="1"/>
    <col min="7" max="7" width="7.85546875" style="1" customWidth="1"/>
    <col min="8" max="8" width="9.140625" style="1" customWidth="1"/>
    <col min="9" max="9" width="5.28515625" style="1" customWidth="1"/>
    <col min="10" max="10" width="8" style="1" customWidth="1"/>
    <col min="11" max="11" width="9.7109375" style="1" customWidth="1"/>
    <col min="12" max="16384" width="9.140625" style="1"/>
  </cols>
  <sheetData>
    <row r="1" spans="1:11" ht="20.25">
      <c r="A1" s="284" t="s">
        <v>208</v>
      </c>
      <c r="B1" s="284"/>
      <c r="C1" s="284"/>
      <c r="D1" s="284"/>
      <c r="E1" s="284"/>
      <c r="F1" s="284"/>
      <c r="G1" s="284"/>
      <c r="H1" s="284"/>
      <c r="I1" s="284"/>
      <c r="J1" s="284"/>
      <c r="K1" s="226"/>
    </row>
    <row r="3" spans="1:11" ht="15.75">
      <c r="A3" s="215" t="s">
        <v>209</v>
      </c>
      <c r="B3" s="206"/>
    </row>
    <row r="4" spans="1:11" ht="17.25" customHeight="1">
      <c r="B4" s="207"/>
    </row>
    <row r="5" spans="1:11" ht="17.25" customHeight="1">
      <c r="B5" s="208" t="s">
        <v>248</v>
      </c>
      <c r="D5" s="206"/>
      <c r="E5" s="206"/>
      <c r="F5" s="206"/>
    </row>
    <row r="6" spans="1:11" ht="17.25" customHeight="1">
      <c r="B6" s="208" t="s">
        <v>211</v>
      </c>
      <c r="D6" s="134"/>
      <c r="K6" s="205"/>
    </row>
    <row r="7" spans="1:11" ht="17.25" customHeight="1">
      <c r="B7" s="225"/>
    </row>
    <row r="8" spans="1:11" ht="17.25" customHeight="1">
      <c r="B8" s="208" t="s">
        <v>212</v>
      </c>
    </row>
    <row r="9" spans="1:11" ht="17.25" customHeight="1">
      <c r="B9" s="208" t="s">
        <v>213</v>
      </c>
    </row>
    <row r="10" spans="1:11" ht="17.25" customHeight="1">
      <c r="B10" s="208"/>
    </row>
    <row r="11" spans="1:11" ht="15.75">
      <c r="A11" s="215" t="s">
        <v>217</v>
      </c>
      <c r="B11" s="209"/>
    </row>
    <row r="12" spans="1:11">
      <c r="B12" s="210" t="s">
        <v>214</v>
      </c>
    </row>
    <row r="13" spans="1:11">
      <c r="B13" s="210" t="s">
        <v>215</v>
      </c>
    </row>
    <row r="14" spans="1:11">
      <c r="B14" s="211" t="s">
        <v>216</v>
      </c>
    </row>
    <row r="15" spans="1:11">
      <c r="B15" s="210" t="str">
        <f>B8</f>
        <v>ஊத்தங்கரை  வட்டம்,</v>
      </c>
    </row>
    <row r="16" spans="1:11">
      <c r="B16" s="211" t="s">
        <v>213</v>
      </c>
    </row>
    <row r="17" spans="1:11">
      <c r="B17" s="211"/>
    </row>
    <row r="18" spans="1:11" ht="20.25">
      <c r="A18" s="214" t="s">
        <v>246</v>
      </c>
      <c r="B18" s="213"/>
      <c r="C18" s="170"/>
    </row>
    <row r="19" spans="1:11" ht="20.25">
      <c r="A19" s="216" t="s">
        <v>218</v>
      </c>
      <c r="B19" s="210" t="s">
        <v>219</v>
      </c>
      <c r="C19" s="170"/>
      <c r="D19" s="172"/>
    </row>
    <row r="21" spans="1:11" ht="21">
      <c r="E21" s="173" t="s">
        <v>163</v>
      </c>
    </row>
    <row r="23" spans="1:11" ht="16.5" customHeight="1">
      <c r="B23" s="286" t="s">
        <v>242</v>
      </c>
      <c r="C23" s="286"/>
      <c r="D23" s="286"/>
      <c r="E23" s="286"/>
      <c r="F23" s="286"/>
      <c r="G23" s="286"/>
      <c r="H23" s="286"/>
      <c r="I23" s="286"/>
      <c r="J23" s="286"/>
      <c r="K23" s="286"/>
    </row>
    <row r="24" spans="1:11" ht="16.5" customHeight="1">
      <c r="A24" s="286" t="s">
        <v>228</v>
      </c>
      <c r="B24" s="286"/>
      <c r="C24" s="286"/>
      <c r="D24" s="286"/>
      <c r="E24" s="189">
        <f>IF('OLD TAX  (Form 1&amp;2)'!D75&lt;'NEW TAX FORM'!D33,'OLD TAX  (Form 1&amp;2)'!D75,IF('OLD TAX  (Form 1&amp;2)'!D75&gt;='NEW TAX FORM'!D33,'NEW TAX FORM'!D33,0))</f>
        <v>0</v>
      </c>
      <c r="F24" s="287" t="s">
        <v>245</v>
      </c>
      <c r="G24" s="287"/>
      <c r="H24" s="287"/>
      <c r="I24" s="287"/>
      <c r="J24" s="287"/>
      <c r="K24" s="287"/>
    </row>
    <row r="25" spans="1:11" ht="16.5" customHeight="1">
      <c r="A25" s="288" t="s">
        <v>243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</row>
    <row r="26" spans="1:11" ht="16.5" customHeight="1">
      <c r="A26" s="288" t="s">
        <v>244</v>
      </c>
      <c r="B26" s="288"/>
      <c r="C26" s="288"/>
      <c r="D26" s="288"/>
      <c r="E26" s="288"/>
      <c r="F26" s="288"/>
      <c r="G26" s="288"/>
      <c r="H26" s="288"/>
      <c r="I26" s="288"/>
      <c r="J26" s="288"/>
      <c r="K26" s="288"/>
    </row>
    <row r="27" spans="1:11" ht="16.5" customHeight="1">
      <c r="A27" s="170"/>
    </row>
    <row r="28" spans="1:11">
      <c r="E28" s="224" t="s">
        <v>229</v>
      </c>
    </row>
    <row r="29" spans="1:11" ht="15.75">
      <c r="H29" s="217" t="s">
        <v>231</v>
      </c>
    </row>
    <row r="30" spans="1:11" ht="20.25">
      <c r="A30" s="174"/>
      <c r="B30" s="171"/>
      <c r="G30" s="285" t="s">
        <v>230</v>
      </c>
      <c r="H30" s="285"/>
      <c r="I30" s="285"/>
      <c r="J30" s="285"/>
    </row>
    <row r="31" spans="1:11" ht="15.75">
      <c r="A31" s="219" t="s">
        <v>235</v>
      </c>
      <c r="B31" s="221">
        <f>'Form 4'!R4</f>
        <v>0</v>
      </c>
    </row>
    <row r="32" spans="1:11" ht="15.75">
      <c r="A32" s="220" t="s">
        <v>232</v>
      </c>
      <c r="B32" s="221">
        <f>'Form 4'!R5</f>
        <v>0</v>
      </c>
    </row>
    <row r="33" spans="1:4" ht="20.25">
      <c r="A33" s="220" t="s">
        <v>233</v>
      </c>
      <c r="B33" s="218">
        <f>'Form 4'!C6</f>
        <v>0</v>
      </c>
      <c r="D33" s="171"/>
    </row>
    <row r="35" spans="1:4">
      <c r="A35" s="223" t="s">
        <v>236</v>
      </c>
      <c r="B35" s="190">
        <f>B7</f>
        <v>0</v>
      </c>
    </row>
    <row r="36" spans="1:4">
      <c r="A36" s="223" t="s">
        <v>237</v>
      </c>
      <c r="B36" s="190" t="s">
        <v>238</v>
      </c>
    </row>
  </sheetData>
  <mergeCells count="7">
    <mergeCell ref="G30:J30"/>
    <mergeCell ref="A1:J1"/>
    <mergeCell ref="B23:K23"/>
    <mergeCell ref="A24:D24"/>
    <mergeCell ref="F24:K24"/>
    <mergeCell ref="A25:K25"/>
    <mergeCell ref="A26:K2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4</vt:lpstr>
      <vt:lpstr>OLD TAX  (Form 1&amp;2)</vt:lpstr>
      <vt:lpstr>Old TAX (Form 3)</vt:lpstr>
      <vt:lpstr>NEW TAX FORM</vt:lpstr>
      <vt:lpstr>Ass.Cov.Letter </vt:lpstr>
      <vt:lpstr>HM Cov.Letter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PUMS ELAVAMBADI</cp:lastModifiedBy>
  <cp:lastPrinted>2024-01-10T16:28:32Z</cp:lastPrinted>
  <dcterms:created xsi:type="dcterms:W3CDTF">2014-01-25T15:31:40Z</dcterms:created>
  <dcterms:modified xsi:type="dcterms:W3CDTF">2024-01-11T01:22:26Z</dcterms:modified>
</cp:coreProperties>
</file>