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673\AC\Temp\"/>
    </mc:Choice>
  </mc:AlternateContent>
  <xr:revisionPtr revIDLastSave="0" documentId="13_ncr:1000001_{B48A1156-D45E-6344-B998-6C1A8790CCA9}" xr6:coauthVersionLast="47" xr6:coauthVersionMax="47" xr10:uidLastSave="{00000000-0000-0000-0000-000000000000}"/>
  <bookViews>
    <workbookView xWindow="-60" yWindow="-60" windowWidth="15480" windowHeight="11640" tabRatio="759" firstSheet="6" activeTab="10" xr2:uid="{1BA3F850-C0DA-4D74-BBB1-BCCC31CAB4D1}"/>
  </bookViews>
  <sheets>
    <sheet name="General Data" sheetId="1" state="hidden" r:id="rId1"/>
    <sheet name="I.T.Cal.Page 2" sheetId="3" state="hidden" r:id="rId2"/>
    <sheet name="I.T.Cal.Page 3" sheetId="6" state="hidden" r:id="rId3"/>
    <sheet name="Income &amp; Expenditure Page 4" sheetId="4" state="hidden" r:id="rId4"/>
    <sheet name="Form16-1" sheetId="9" state="hidden" r:id="rId5"/>
    <sheet name="Form16-2" sheetId="10" state="hidden" r:id="rId6"/>
    <sheet name="IT FORM (Enter Name details" sheetId="16" r:id="rId7"/>
    <sheet name="Page1(CPS) " sheetId="15" r:id="rId8"/>
    <sheet name="page 2 (CPS)" sheetId="14" r:id="rId9"/>
    <sheet name="Page-3( Enter Policy details) " sheetId="12" r:id="rId10"/>
    <sheet name="Page-4 (Enter Salary) " sheetId="13" r:id="rId11"/>
  </sheets>
  <externalReferences>
    <externalReference r:id="rId12"/>
  </externalReferences>
  <definedNames>
    <definedName name="_xlnm.Print_Area" localSheetId="2">'I.T.Cal.Page 3'!$A$1:$G$46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E16" i="13"/>
  <c r="E15" i="13"/>
  <c r="E14" i="13"/>
  <c r="E13" i="13"/>
  <c r="E12" i="13"/>
  <c r="E11" i="13"/>
  <c r="E10" i="13"/>
  <c r="E9" i="13"/>
  <c r="E8" i="13"/>
  <c r="E7" i="13"/>
  <c r="E6" i="13"/>
  <c r="B18" i="13"/>
  <c r="C18" i="13"/>
  <c r="D15" i="13"/>
  <c r="D16" i="13"/>
  <c r="D17" i="13"/>
  <c r="D18" i="13"/>
  <c r="E18" i="13"/>
  <c r="F18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I18" i="13"/>
  <c r="J18" i="13"/>
  <c r="K18" i="13"/>
  <c r="K20" i="13"/>
  <c r="K21" i="13"/>
  <c r="K22" i="13"/>
  <c r="K23" i="13"/>
  <c r="K24" i="13"/>
  <c r="K25" i="13"/>
  <c r="K26" i="13"/>
  <c r="K27" i="13"/>
  <c r="V9" i="15"/>
  <c r="L9" i="13"/>
  <c r="L6" i="13"/>
  <c r="L7" i="13"/>
  <c r="L8" i="13"/>
  <c r="L10" i="13"/>
  <c r="L11" i="13"/>
  <c r="L12" i="13"/>
  <c r="L13" i="13"/>
  <c r="L14" i="13"/>
  <c r="L15" i="13"/>
  <c r="L16" i="13"/>
  <c r="L17" i="13"/>
  <c r="L18" i="13"/>
  <c r="L20" i="13"/>
  <c r="L21" i="13"/>
  <c r="L22" i="13"/>
  <c r="L24" i="13"/>
  <c r="L26" i="13"/>
  <c r="L27" i="13"/>
  <c r="V45" i="15"/>
  <c r="G14" i="12"/>
  <c r="V28" i="15"/>
  <c r="M7" i="13"/>
  <c r="M8" i="13"/>
  <c r="M9" i="13"/>
  <c r="M10" i="13"/>
  <c r="M11" i="13"/>
  <c r="M12" i="13"/>
  <c r="M13" i="13"/>
  <c r="M14" i="13"/>
  <c r="M15" i="13"/>
  <c r="M16" i="13"/>
  <c r="M17" i="13"/>
  <c r="M18" i="13"/>
  <c r="M27" i="13"/>
  <c r="N13" i="13"/>
  <c r="N14" i="13"/>
  <c r="N15" i="13"/>
  <c r="N16" i="13"/>
  <c r="N17" i="13"/>
  <c r="N18" i="13"/>
  <c r="N27" i="13"/>
  <c r="V31" i="15"/>
  <c r="G21" i="12"/>
  <c r="V34" i="15"/>
  <c r="G35" i="12"/>
  <c r="V37" i="15"/>
  <c r="G40" i="12"/>
  <c r="V40" i="15"/>
  <c r="V46" i="15"/>
  <c r="Z46" i="15"/>
  <c r="Z2" i="14"/>
  <c r="O7" i="13"/>
  <c r="O8" i="13"/>
  <c r="O9" i="13"/>
  <c r="O11" i="13"/>
  <c r="O12" i="13"/>
  <c r="O13" i="13"/>
  <c r="O14" i="13"/>
  <c r="O15" i="13"/>
  <c r="O16" i="13"/>
  <c r="O17" i="13"/>
  <c r="O18" i="13"/>
  <c r="O27" i="13"/>
  <c r="V4" i="14"/>
  <c r="V12" i="14"/>
  <c r="Z12" i="14"/>
  <c r="Z9" i="15"/>
  <c r="K16" i="13"/>
  <c r="K13" i="13"/>
  <c r="K11" i="13"/>
  <c r="K7" i="13"/>
  <c r="B3" i="13"/>
  <c r="B2" i="13"/>
  <c r="K2" i="13"/>
  <c r="R2" i="13"/>
  <c r="J27" i="13"/>
  <c r="V22" i="15"/>
  <c r="K6" i="13"/>
  <c r="S18" i="13"/>
  <c r="S27" i="13"/>
  <c r="F27" i="13"/>
  <c r="C27" i="13"/>
  <c r="I27" i="13"/>
  <c r="B27" i="13"/>
  <c r="T17" i="13"/>
  <c r="T16" i="13"/>
  <c r="T15" i="13"/>
  <c r="D27" i="13"/>
  <c r="T14" i="13"/>
  <c r="T13" i="13"/>
  <c r="T12" i="13"/>
  <c r="T11" i="13"/>
  <c r="T10" i="13"/>
  <c r="T9" i="13"/>
  <c r="R7" i="13"/>
  <c r="R8" i="13"/>
  <c r="R9" i="13"/>
  <c r="T8" i="13"/>
  <c r="R18" i="13"/>
  <c r="R27" i="13"/>
  <c r="V19" i="15"/>
  <c r="V23" i="15"/>
  <c r="Z23" i="15"/>
  <c r="Q7" i="13"/>
  <c r="Q8" i="13"/>
  <c r="Q9" i="13"/>
  <c r="Q10" i="13"/>
  <c r="T7" i="13"/>
  <c r="T18" i="13"/>
  <c r="P7" i="13"/>
  <c r="T13" i="15"/>
  <c r="S13" i="15"/>
  <c r="V27" i="14"/>
  <c r="Z27" i="14"/>
  <c r="R38" i="14"/>
  <c r="D37" i="14"/>
  <c r="D38" i="14"/>
  <c r="AJ16" i="14"/>
  <c r="N3" i="15"/>
  <c r="A3" i="15"/>
  <c r="R33" i="14"/>
  <c r="N4" i="15"/>
  <c r="N5" i="15"/>
  <c r="N6" i="15"/>
  <c r="U6" i="15"/>
  <c r="X6" i="15"/>
  <c r="P7" i="15"/>
  <c r="J7" i="15"/>
  <c r="C7" i="15"/>
  <c r="K6" i="15"/>
  <c r="H6" i="15"/>
  <c r="A6" i="15"/>
  <c r="A5" i="15"/>
  <c r="A4" i="15"/>
  <c r="A1" i="12"/>
  <c r="A1" i="14"/>
  <c r="Z25" i="15"/>
  <c r="X16" i="15"/>
  <c r="W16" i="15"/>
  <c r="R11" i="15"/>
  <c r="AB22" i="14"/>
  <c r="AA22" i="14"/>
  <c r="Z16" i="14"/>
  <c r="AB13" i="14"/>
  <c r="AA13" i="14"/>
  <c r="L34" i="14"/>
  <c r="G28" i="12"/>
  <c r="A1" i="10"/>
  <c r="E3" i="10"/>
  <c r="F5" i="10"/>
  <c r="A14" i="10"/>
  <c r="C14" i="10"/>
  <c r="B14" i="10"/>
  <c r="B15" i="10"/>
  <c r="B16" i="10"/>
  <c r="T9" i="4"/>
  <c r="A17" i="10"/>
  <c r="C17" i="10"/>
  <c r="B17" i="10"/>
  <c r="B18" i="10"/>
  <c r="B19" i="10"/>
  <c r="B20" i="10"/>
  <c r="B21" i="10"/>
  <c r="B22" i="10"/>
  <c r="B23" i="10"/>
  <c r="B24" i="10"/>
  <c r="B25" i="10"/>
  <c r="A29" i="10"/>
  <c r="A30" i="10"/>
  <c r="D38" i="10"/>
  <c r="D39" i="10"/>
  <c r="D40" i="10"/>
  <c r="D41" i="10"/>
  <c r="A3" i="9"/>
  <c r="D3" i="9"/>
  <c r="A4" i="9"/>
  <c r="D4" i="9"/>
  <c r="E4" i="9"/>
  <c r="A5" i="9"/>
  <c r="D5" i="9"/>
  <c r="A7" i="9"/>
  <c r="C7" i="9"/>
  <c r="D7" i="9"/>
  <c r="E7" i="9"/>
  <c r="A10" i="9"/>
  <c r="D10" i="9"/>
  <c r="E10" i="9"/>
  <c r="F10" i="9"/>
  <c r="F12" i="9"/>
  <c r="F13" i="9" a="1"/>
  <c r="F15" i="9"/>
  <c r="F16" i="9"/>
  <c r="F17" i="9"/>
  <c r="E19" i="9"/>
  <c r="E20" i="9"/>
  <c r="F23" i="9"/>
  <c r="F25" i="9"/>
  <c r="C29" i="9"/>
  <c r="D29" i="9"/>
  <c r="E29" i="9"/>
  <c r="E36" i="9"/>
  <c r="F36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O1" i="4"/>
  <c r="B2" i="4"/>
  <c r="K2" i="4"/>
  <c r="R2" i="4"/>
  <c r="B3" i="4"/>
  <c r="H3" i="4"/>
  <c r="O3" i="4"/>
  <c r="E6" i="4"/>
  <c r="K6" i="4"/>
  <c r="D7" i="4"/>
  <c r="E7" i="4"/>
  <c r="L7" i="4"/>
  <c r="F7" i="4"/>
  <c r="G7" i="4"/>
  <c r="H7" i="4"/>
  <c r="H8" i="4"/>
  <c r="J7" i="4"/>
  <c r="M7" i="4"/>
  <c r="O7" i="4"/>
  <c r="P7" i="4"/>
  <c r="Q7" i="4"/>
  <c r="R7" i="4"/>
  <c r="T7" i="4"/>
  <c r="D8" i="4"/>
  <c r="E8" i="4"/>
  <c r="G8" i="4"/>
  <c r="G9" i="4"/>
  <c r="H9" i="4"/>
  <c r="H10" i="4"/>
  <c r="H11" i="4"/>
  <c r="H12" i="4"/>
  <c r="H13" i="4"/>
  <c r="H14" i="4"/>
  <c r="H15" i="4"/>
  <c r="H16" i="4"/>
  <c r="H17" i="4"/>
  <c r="M8" i="4"/>
  <c r="N8" i="4"/>
  <c r="Q8" i="4"/>
  <c r="R8" i="4"/>
  <c r="T8" i="4"/>
  <c r="A16" i="10"/>
  <c r="D9" i="4"/>
  <c r="D10" i="4"/>
  <c r="D11" i="4"/>
  <c r="E9" i="4"/>
  <c r="N9" i="4"/>
  <c r="O9" i="4"/>
  <c r="G10" i="4"/>
  <c r="G11" i="4"/>
  <c r="G12" i="4"/>
  <c r="T10" i="4"/>
  <c r="F11" i="4"/>
  <c r="F12" i="4"/>
  <c r="F13" i="4"/>
  <c r="O11" i="4"/>
  <c r="T11" i="4"/>
  <c r="A19" i="10"/>
  <c r="C19" i="10"/>
  <c r="F14" i="4"/>
  <c r="F15" i="4"/>
  <c r="F16" i="4"/>
  <c r="F17" i="4"/>
  <c r="O12" i="4"/>
  <c r="O13" i="4"/>
  <c r="O14" i="4"/>
  <c r="O15" i="4"/>
  <c r="O16" i="4"/>
  <c r="O17" i="4"/>
  <c r="T12" i="4"/>
  <c r="A20" i="10"/>
  <c r="C20" i="10"/>
  <c r="G13" i="4"/>
  <c r="G14" i="4"/>
  <c r="G15" i="4"/>
  <c r="G16" i="4"/>
  <c r="G17" i="4"/>
  <c r="T13" i="4"/>
  <c r="A21" i="10"/>
  <c r="C21" i="10"/>
  <c r="T14" i="4"/>
  <c r="A22" i="10"/>
  <c r="C22" i="10"/>
  <c r="T15" i="4"/>
  <c r="A23" i="10"/>
  <c r="C23" i="10"/>
  <c r="T16" i="4"/>
  <c r="A24" i="10"/>
  <c r="C24" i="10"/>
  <c r="B18" i="4"/>
  <c r="C18" i="4"/>
  <c r="K20" i="4"/>
  <c r="K21" i="4"/>
  <c r="K22" i="4"/>
  <c r="K23" i="4"/>
  <c r="K24" i="4"/>
  <c r="K25" i="4"/>
  <c r="K26" i="4"/>
  <c r="B27" i="4"/>
  <c r="I27" i="4"/>
  <c r="B1" i="6"/>
  <c r="G4" i="6"/>
  <c r="G6" i="6"/>
  <c r="G21" i="6"/>
  <c r="G28" i="6"/>
  <c r="G35" i="6"/>
  <c r="G40" i="6"/>
  <c r="B1" i="3"/>
  <c r="I3" i="3"/>
  <c r="I5" i="3"/>
  <c r="G10" i="3"/>
  <c r="I10" i="3"/>
  <c r="H44" i="3"/>
  <c r="F45" i="3"/>
  <c r="C48" i="3"/>
  <c r="AA6" i="1"/>
  <c r="AA7" i="1"/>
  <c r="AA4" i="1"/>
  <c r="K17" i="1"/>
  <c r="F24" i="1"/>
  <c r="F14" i="9"/>
  <c r="F13" i="9"/>
  <c r="Q9" i="4"/>
  <c r="Q10" i="4"/>
  <c r="Q11" i="4"/>
  <c r="Q12" i="4"/>
  <c r="Q13" i="4"/>
  <c r="Q14" i="4"/>
  <c r="Q15" i="4"/>
  <c r="Q16" i="4"/>
  <c r="Q17" i="4"/>
  <c r="O8" i="4"/>
  <c r="C27" i="4"/>
  <c r="K7" i="4"/>
  <c r="F8" i="4"/>
  <c r="L9" i="4"/>
  <c r="G14" i="6"/>
  <c r="L8" i="4"/>
  <c r="J8" i="4"/>
  <c r="J9" i="4"/>
  <c r="J10" i="4"/>
  <c r="J11" i="4"/>
  <c r="J12" i="4"/>
  <c r="J13" i="4"/>
  <c r="J14" i="4"/>
  <c r="J15" i="4"/>
  <c r="J16" i="4"/>
  <c r="J17" i="4"/>
  <c r="A15" i="10"/>
  <c r="C15" i="10"/>
  <c r="E10" i="4"/>
  <c r="K10" i="4"/>
  <c r="D12" i="4"/>
  <c r="E12" i="4"/>
  <c r="E11" i="4"/>
  <c r="L10" i="4"/>
  <c r="L11" i="4"/>
  <c r="A18" i="10"/>
  <c r="C18" i="10"/>
  <c r="I35" i="3"/>
  <c r="F10" i="10"/>
  <c r="N10" i="4"/>
  <c r="N11" i="4"/>
  <c r="N12" i="4"/>
  <c r="N13" i="4"/>
  <c r="N14" i="4"/>
  <c r="N15" i="4"/>
  <c r="N16" i="4"/>
  <c r="N17" i="4"/>
  <c r="F9" i="4"/>
  <c r="K9" i="4"/>
  <c r="K8" i="4"/>
  <c r="F18" i="4"/>
  <c r="F27" i="4"/>
  <c r="H18" i="4"/>
  <c r="H27" i="4"/>
  <c r="K12" i="4"/>
  <c r="L12" i="4"/>
  <c r="D13" i="4"/>
  <c r="Q18" i="4"/>
  <c r="Q27" i="4"/>
  <c r="O18" i="4"/>
  <c r="O27" i="4"/>
  <c r="C16" i="10"/>
  <c r="R9" i="4"/>
  <c r="R10" i="4"/>
  <c r="R11" i="4"/>
  <c r="R12" i="4"/>
  <c r="R13" i="4"/>
  <c r="R14" i="4"/>
  <c r="R15" i="4"/>
  <c r="R16" i="4"/>
  <c r="R17" i="4"/>
  <c r="R18" i="4"/>
  <c r="R27" i="4"/>
  <c r="I6" i="3"/>
  <c r="I7" i="3"/>
  <c r="G18" i="4"/>
  <c r="G27" i="4"/>
  <c r="M9" i="4"/>
  <c r="M10" i="4"/>
  <c r="M11" i="4"/>
  <c r="M12" i="4"/>
  <c r="M13" i="4"/>
  <c r="M14" i="4"/>
  <c r="M15" i="4"/>
  <c r="M16" i="4"/>
  <c r="M17" i="4"/>
  <c r="M18" i="4"/>
  <c r="M27" i="4"/>
  <c r="J18" i="4"/>
  <c r="J27" i="4"/>
  <c r="L6" i="4"/>
  <c r="K11" i="4"/>
  <c r="P8" i="4"/>
  <c r="P9" i="4"/>
  <c r="P10" i="4"/>
  <c r="P11" i="4"/>
  <c r="P12" i="4"/>
  <c r="P13" i="4"/>
  <c r="P14" i="4"/>
  <c r="P15" i="4"/>
  <c r="P16" i="4"/>
  <c r="P18" i="4"/>
  <c r="P27" i="4"/>
  <c r="F21" i="9"/>
  <c r="F22" i="9"/>
  <c r="F24" i="9"/>
  <c r="F26" i="9"/>
  <c r="F13" i="3"/>
  <c r="G13" i="3"/>
  <c r="F11" i="3"/>
  <c r="G11" i="3"/>
  <c r="G15" i="3"/>
  <c r="I15" i="3"/>
  <c r="I25" i="3"/>
  <c r="F12" i="3"/>
  <c r="G12" i="3"/>
  <c r="F37" i="9"/>
  <c r="D14" i="4"/>
  <c r="E13" i="4"/>
  <c r="N18" i="4"/>
  <c r="N27" i="4"/>
  <c r="D15" i="4"/>
  <c r="E14" i="4"/>
  <c r="L14" i="4"/>
  <c r="K14" i="4"/>
  <c r="H30" i="3"/>
  <c r="I19" i="3"/>
  <c r="I23" i="3"/>
  <c r="F38" i="9"/>
  <c r="F2" i="10"/>
  <c r="F4" i="10"/>
  <c r="F6" i="10"/>
  <c r="H29" i="3"/>
  <c r="I31" i="3"/>
  <c r="F8" i="10"/>
  <c r="I27" i="3"/>
  <c r="K13" i="4"/>
  <c r="L13" i="4"/>
  <c r="D16" i="4"/>
  <c r="E15" i="4"/>
  <c r="F7" i="10"/>
  <c r="I33" i="3"/>
  <c r="D17" i="4"/>
  <c r="E16" i="4"/>
  <c r="L16" i="4"/>
  <c r="K16" i="4"/>
  <c r="D18" i="4"/>
  <c r="K15" i="4"/>
  <c r="F9" i="10"/>
  <c r="L15" i="4"/>
  <c r="E17" i="4"/>
  <c r="K17" i="4"/>
  <c r="L17" i="4"/>
  <c r="L18" i="4"/>
  <c r="L27" i="4"/>
  <c r="E18" i="4"/>
  <c r="D27" i="4"/>
  <c r="K18" i="4"/>
  <c r="K27" i="4"/>
  <c r="B30" i="4"/>
  <c r="D30" i="4"/>
  <c r="F30" i="4"/>
  <c r="H30" i="4"/>
  <c r="E27" i="4"/>
  <c r="R14" i="15"/>
  <c r="V28" i="14"/>
  <c r="Z28" i="14"/>
  <c r="T27" i="13"/>
  <c r="Q18" i="13"/>
  <c r="Q27" i="13"/>
  <c r="P8" i="13"/>
  <c r="P9" i="13"/>
  <c r="P10" i="13"/>
  <c r="P11" i="13"/>
  <c r="P12" i="13"/>
  <c r="P13" i="13"/>
  <c r="P14" i="13"/>
  <c r="P15" i="13"/>
  <c r="P16" i="13"/>
  <c r="K10" i="13"/>
  <c r="K9" i="13"/>
  <c r="P18" i="13"/>
  <c r="P27" i="13"/>
  <c r="H27" i="13"/>
  <c r="K15" i="13"/>
  <c r="K17" i="13"/>
  <c r="G27" i="13"/>
  <c r="K14" i="13"/>
  <c r="B30" i="13"/>
  <c r="K8" i="13"/>
  <c r="K12" i="13"/>
  <c r="D30" i="13"/>
  <c r="F30" i="13"/>
  <c r="E27" i="13"/>
  <c r="H30" i="13"/>
  <c r="R12" i="15"/>
  <c r="R13" i="15"/>
  <c r="K30" i="13"/>
  <c r="R15" i="15"/>
  <c r="V16" i="15"/>
  <c r="Z16" i="15"/>
  <c r="V17" i="15"/>
  <c r="Z17" i="15"/>
  <c r="Z24" i="15"/>
  <c r="Z26" i="15"/>
  <c r="Z13" i="14"/>
  <c r="Z14" i="14"/>
  <c r="AJ13" i="14"/>
  <c r="AJ14" i="14"/>
  <c r="I39" i="3"/>
  <c r="AF19" i="14"/>
  <c r="AJ19" i="14"/>
  <c r="Z19" i="14"/>
  <c r="AF17" i="14"/>
  <c r="AJ17" i="14"/>
  <c r="H39" i="3"/>
  <c r="E11" i="10"/>
  <c r="F11" i="10"/>
  <c r="S17" i="4"/>
  <c r="Z17" i="14"/>
  <c r="AF18" i="14"/>
  <c r="AJ18" i="14"/>
  <c r="Z18" i="14"/>
  <c r="T17" i="4"/>
  <c r="T18" i="4"/>
  <c r="T27" i="4"/>
  <c r="S18" i="4"/>
  <c r="S27" i="4"/>
  <c r="Z20" i="14"/>
  <c r="Z21" i="14"/>
  <c r="Z22" i="14"/>
  <c r="AJ20" i="14"/>
  <c r="AJ21" i="14"/>
  <c r="A25" i="10"/>
  <c r="Z23" i="14"/>
  <c r="C25" i="10"/>
  <c r="A27" i="10"/>
  <c r="A31" i="10"/>
  <c r="Z25" i="14"/>
  <c r="Z24" i="14"/>
  <c r="Z26" i="14"/>
  <c r="Z29" i="14"/>
  <c r="V2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Ponmani</author>
  </authors>
  <commentList>
    <comment ref="O4" authorId="0" shapeId="0" xr:uid="{2B3DE1AF-2800-49E9-8F01-519DD4FC165B}">
      <text>
        <r>
          <rPr>
            <b/>
            <sz val="9"/>
            <color indexed="81"/>
            <rFont val="Tahoma"/>
            <family val="2"/>
          </rPr>
          <t>Ponmani:</t>
        </r>
        <r>
          <rPr>
            <sz val="9"/>
            <color indexed="81"/>
            <rFont val="Tahoma"/>
            <family val="2"/>
          </rPr>
          <t xml:space="preserve">
Plz enter dd/mm/yyyy format
</t>
        </r>
      </text>
    </comment>
  </commentList>
</comments>
</file>

<file path=xl/sharedStrings.xml><?xml version="1.0" encoding="utf-8"?>
<sst xmlns="http://schemas.openxmlformats.org/spreadsheetml/2006/main" count="660" uniqueCount="420">
  <si>
    <t>GENERAL INFORMATION ABOUT INCOME TAX ASSESSEE</t>
  </si>
  <si>
    <t>Name of the Employee</t>
  </si>
  <si>
    <t>Designation</t>
  </si>
  <si>
    <t>Pan No</t>
  </si>
  <si>
    <t>Sex</t>
  </si>
  <si>
    <t>TAN No. of Office</t>
  </si>
  <si>
    <t>Financial Year</t>
  </si>
  <si>
    <t>Assessment Year</t>
  </si>
  <si>
    <t xml:space="preserve">Name Office </t>
  </si>
  <si>
    <t>Town / Village Name</t>
  </si>
  <si>
    <t>District Name</t>
  </si>
  <si>
    <t>Prof.Tax Ist Half Yr</t>
  </si>
  <si>
    <t>Prof.Tax IInd Half Yr</t>
  </si>
  <si>
    <t>:</t>
  </si>
  <si>
    <t>Name</t>
  </si>
  <si>
    <t>Office:</t>
  </si>
  <si>
    <t>Pay and allowances</t>
  </si>
  <si>
    <t>Official deductions from the salary</t>
  </si>
  <si>
    <t xml:space="preserve">Pay </t>
  </si>
  <si>
    <t>DA</t>
  </si>
  <si>
    <t>HRA</t>
  </si>
  <si>
    <t>MA</t>
  </si>
  <si>
    <t>SA</t>
  </si>
  <si>
    <t>CA</t>
  </si>
  <si>
    <t>TOTAL</t>
  </si>
  <si>
    <t>FBF</t>
  </si>
  <si>
    <t>CPS Arr</t>
  </si>
  <si>
    <t>Total</t>
  </si>
  <si>
    <t>ARREARS Drawn Particulars</t>
  </si>
  <si>
    <t>Month &amp; Year</t>
  </si>
  <si>
    <t>SP / PP</t>
  </si>
  <si>
    <t>GP</t>
  </si>
  <si>
    <t>NHIS</t>
  </si>
  <si>
    <t>I.T</t>
  </si>
  <si>
    <t>I.T Cess</t>
  </si>
  <si>
    <t>PPF</t>
  </si>
  <si>
    <t>Rent Paid</t>
  </si>
  <si>
    <t>Designation:</t>
  </si>
  <si>
    <t>DA Arr 2</t>
  </si>
  <si>
    <t>DA Arr 1</t>
  </si>
  <si>
    <t>Incent.Ar</t>
  </si>
  <si>
    <t>Pay,PP,SP.GP</t>
  </si>
  <si>
    <t>10% of Pay +DA</t>
  </si>
  <si>
    <t>Pay drawing Authority</t>
  </si>
  <si>
    <t>=</t>
  </si>
  <si>
    <t>I</t>
  </si>
  <si>
    <t>V</t>
  </si>
  <si>
    <t>X</t>
  </si>
  <si>
    <t>Repayment of Housing Loan Principle</t>
  </si>
  <si>
    <t>S.No.</t>
  </si>
  <si>
    <t>Details</t>
  </si>
  <si>
    <t>Amount</t>
  </si>
  <si>
    <t>A</t>
  </si>
  <si>
    <t>B</t>
  </si>
  <si>
    <t>C</t>
  </si>
  <si>
    <t>D</t>
  </si>
  <si>
    <t>E</t>
  </si>
  <si>
    <t>F</t>
  </si>
  <si>
    <t>G</t>
  </si>
  <si>
    <t>H</t>
  </si>
  <si>
    <t>Ward I (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</si>
  <si>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</si>
  <si>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</si>
  <si>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</si>
  <si>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</si>
  <si>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</si>
  <si>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</si>
  <si>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</si>
  <si>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</si>
  <si>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</si>
  <si>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</si>
  <si>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</si>
  <si>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</si>
  <si>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</si>
  <si>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</si>
  <si>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</si>
  <si>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GPF/TPF/CPS No:</t>
  </si>
  <si>
    <t>Name:</t>
  </si>
  <si>
    <t xml:space="preserve"> I.T.calc.p2</t>
  </si>
  <si>
    <t>Net taxable Income  ( 9 - 10 )</t>
  </si>
  <si>
    <t xml:space="preserve"> (rounded to the nearest ten rupees)   Rounded Figure</t>
  </si>
  <si>
    <t>Total Tax</t>
  </si>
  <si>
    <t>Taxable amount</t>
  </si>
  <si>
    <t>Male</t>
  </si>
  <si>
    <t>Female</t>
  </si>
  <si>
    <t>Tax</t>
  </si>
  <si>
    <t>(Rounded to Nearest One Rupee)</t>
  </si>
  <si>
    <t>Tax Payable  (12 - 13 )</t>
  </si>
  <si>
    <t>Tax including surcharge ( 14 +15)</t>
  </si>
  <si>
    <t>Net Tax</t>
  </si>
  <si>
    <t>Total Cess 3%</t>
  </si>
  <si>
    <t>Total Tax Payable</t>
  </si>
  <si>
    <t xml:space="preserve">Less: Tax so far deducted </t>
  </si>
  <si>
    <t>To be…</t>
  </si>
  <si>
    <t>Balance Tax to be deducted at source or to be refunded.</t>
  </si>
  <si>
    <t>(minus symbol on the above denotes amounts to be refunded)</t>
  </si>
  <si>
    <t xml:space="preserve">2.Certified that I am occupying a rental house paying a monthly rent of </t>
  </si>
  <si>
    <t xml:space="preserve">3.Certified that I am paying a sum of    </t>
  </si>
  <si>
    <t>towards Life insurance premium</t>
  </si>
  <si>
    <t xml:space="preserve"> and the policies are kept alive.</t>
  </si>
  <si>
    <t>Station :</t>
  </si>
  <si>
    <t>Signature of the Assessee</t>
  </si>
  <si>
    <t>Date      :</t>
  </si>
  <si>
    <t>COUNTERSIGNED</t>
  </si>
  <si>
    <t>LESS:Total deuctions under Chapter VI A as per col.9</t>
  </si>
  <si>
    <t xml:space="preserve"> Net Taxable Income  as shown in col 8</t>
  </si>
  <si>
    <t>(iv)5,00,001-10,00,000</t>
  </si>
  <si>
    <t>(v) 10,00,001 &amp; above</t>
  </si>
  <si>
    <t>PIN CODE :</t>
  </si>
  <si>
    <t xml:space="preserve"> Inc. Arr.</t>
  </si>
  <si>
    <t xml:space="preserve"> Pongal</t>
  </si>
  <si>
    <t xml:space="preserve"> EL Surr.</t>
  </si>
  <si>
    <t>Policy Number</t>
  </si>
  <si>
    <t>Name of the insured &amp; Relationship</t>
  </si>
  <si>
    <t>Name of Policy</t>
  </si>
  <si>
    <t>Amount Insured</t>
  </si>
  <si>
    <t>Particulars of N.S.C</t>
  </si>
  <si>
    <t>Name of Post Office</t>
  </si>
  <si>
    <t>Issue No</t>
  </si>
  <si>
    <t>N.S.C No</t>
  </si>
  <si>
    <t>Details of Interest Accrued  of N.S.C</t>
  </si>
  <si>
    <t>N.S.C  &amp; Name of Post Office</t>
  </si>
  <si>
    <t>Date of Purchase of the NSC</t>
  </si>
  <si>
    <t>Rate of Interest</t>
  </si>
  <si>
    <t>Name of the Company</t>
  </si>
  <si>
    <t>Particulars about the Payment of Tution Fees</t>
  </si>
  <si>
    <t>S.No</t>
  </si>
  <si>
    <t>Name of the Child
and the course</t>
  </si>
  <si>
    <t>Name of the school
or college</t>
  </si>
  <si>
    <t>Date of
Payment</t>
  </si>
  <si>
    <t>Amount 
Paid</t>
  </si>
  <si>
    <t>Details of Fixed Deposits</t>
  </si>
  <si>
    <t>Date</t>
  </si>
  <si>
    <t>Bank</t>
  </si>
  <si>
    <t>Receipt No</t>
  </si>
  <si>
    <t>Particulars of LIC / ULIP / PLI</t>
  </si>
  <si>
    <t>Period / years</t>
  </si>
  <si>
    <t xml:space="preserve"> I.T.calc.p4</t>
  </si>
  <si>
    <t>Annual Premium Paid</t>
  </si>
  <si>
    <t xml:space="preserve"> I.T.calc.p3</t>
  </si>
  <si>
    <t>Bonus</t>
  </si>
  <si>
    <t>Housing Loan Interest  Paid U/S 24(b)</t>
  </si>
  <si>
    <t xml:space="preserve">) / </t>
  </si>
  <si>
    <t>GPF/CPS/TPF</t>
  </si>
  <si>
    <t>SPF/ SPF 2000</t>
  </si>
  <si>
    <t>PLI</t>
  </si>
  <si>
    <t>VNR</t>
  </si>
  <si>
    <t>Name and Address of the Employer</t>
  </si>
  <si>
    <t>Name and address of the Employee</t>
  </si>
  <si>
    <t>PAN / GIR NO.</t>
  </si>
  <si>
    <t>TAN</t>
  </si>
  <si>
    <t xml:space="preserve">
TDS Circle where Annual Return /Statement 
under section 206 is to be filed
 </t>
  </si>
  <si>
    <t>PERIOD</t>
  </si>
  <si>
    <t>Asessment 
year</t>
  </si>
  <si>
    <t>FROM</t>
  </si>
  <si>
    <t>TO</t>
  </si>
  <si>
    <t>DETAILS OF SALARY PAID AND ANY OTHER INMCOME AND TAX DEDUCTED</t>
  </si>
  <si>
    <t>1.a)Gross Salary as per u/s 17(1)</t>
  </si>
  <si>
    <t xml:space="preserve">   b)Value of perquisites u/s 17(2)</t>
  </si>
  <si>
    <t xml:space="preserve">   c) Profits in lieu of salary u/s 17(3)</t>
  </si>
  <si>
    <t xml:space="preserve">    d) Total </t>
  </si>
  <si>
    <t>2.LESS: Allowances to the extent exempt u/s 10</t>
  </si>
  <si>
    <t>3.BALANCE ( 1 - 2 )</t>
  </si>
  <si>
    <t>4.DEDUCTIONS</t>
  </si>
  <si>
    <t xml:space="preserve">                    (a)Entertainment Allowance u/s 16(ii)</t>
  </si>
  <si>
    <t xml:space="preserve">                    (b)Tax on employment  u/s 16(iii)</t>
  </si>
  <si>
    <t>5.Aggregate of 4(a) to ( b )</t>
  </si>
  <si>
    <t>6.INCOME CHARGEABLE UNDER THE HEAD SALARIES (3-5)</t>
  </si>
  <si>
    <t>7.ADD: Any other income reported by the employee</t>
  </si>
  <si>
    <t>8.Total of column 6 and 7</t>
  </si>
  <si>
    <t>10.GROSS TOTAL INCOME ( 8 - 9 )</t>
  </si>
  <si>
    <t>11.DEDUCTIONS UNDER
CHAPTER VI A</t>
  </si>
  <si>
    <t>GROSS
AMOUNT</t>
  </si>
  <si>
    <t>QUALIFYING
AMOUNT</t>
  </si>
  <si>
    <t>DEDUCTIBLE
AMOUNT</t>
  </si>
  <si>
    <t>(a) u/s 80C</t>
  </si>
  <si>
    <t>(d)u/s 80 D</t>
  </si>
  <si>
    <t>(e)u/s 80 DD</t>
  </si>
  <si>
    <t>(f) u/s 80 DDB</t>
  </si>
  <si>
    <t>(g) u/s 80 E</t>
  </si>
  <si>
    <t>(h) u/s 80 G</t>
  </si>
  <si>
    <t>(i)u/s 80U</t>
  </si>
  <si>
    <t>12.Aggregate of deductible amount under chapter VI A</t>
  </si>
  <si>
    <t>13.TOTAL INCOME rounded to the nearest ten Rupees</t>
  </si>
  <si>
    <t>14.TAX ON TOTAL INCOME</t>
  </si>
  <si>
    <t>FORM NO. 16
[See rule 31(1)(a) of the Income Tax Tules,1962]
Certificate under section 203 of the Income -Tax Act, 1961 for tax deducted
at source from income chargeable under the head"SALARIES"</t>
  </si>
  <si>
    <t>Continued to Page 2 ...</t>
  </si>
  <si>
    <t>Form No.16. Page2</t>
  </si>
  <si>
    <t>14.Tax on Total Income  b/f</t>
  </si>
  <si>
    <t>15.III  Relief Under Section 89 (attach details)</t>
  </si>
  <si>
    <t>16.Tax after Relief u/s 89 (14 - 15)</t>
  </si>
  <si>
    <t>17.Add: Surcharge @10% When the Total income Exceeds Rs.10 lakhs</t>
  </si>
  <si>
    <t>18.Tax with Surcharge (16 + 17 )</t>
  </si>
  <si>
    <t>19.Add: Educational Cess @ 3%</t>
  </si>
  <si>
    <t>20.TAX PAYABLE  with surcharge and Education cess (18 +19)</t>
  </si>
  <si>
    <t>21.LESS: TAX DEDUCTED AT SOURCE</t>
  </si>
  <si>
    <t>22.TAX PAYABLE / REFUNDABLE (18 - 19 )</t>
  </si>
  <si>
    <t>DETAILS OF TAX DEDUCTED AND DEPOSITED INTO CENTRAL GOVT.ACCOUNT</t>
  </si>
  <si>
    <t>AMOUNT</t>
  </si>
  <si>
    <t>Date of Payment</t>
  </si>
  <si>
    <t>Working in the capacity of</t>
  </si>
  <si>
    <t>(Designation) do hereby certify that a sum of</t>
  </si>
  <si>
    <t>(sd)</t>
  </si>
  <si>
    <t>Signature of the person resposible for deduction of Tax.</t>
  </si>
  <si>
    <t>Full Name</t>
  </si>
  <si>
    <t>Name of the Employer</t>
  </si>
  <si>
    <t>Designation of the Employer</t>
  </si>
  <si>
    <t>9.Less:-Housing Loan Interest / HBA-Interest paid u/s 24 (b)</t>
  </si>
  <si>
    <t>Period</t>
  </si>
  <si>
    <t>to</t>
  </si>
  <si>
    <t>Where has the tax  been Deposited?</t>
  </si>
  <si>
    <t>Date of Birth</t>
  </si>
  <si>
    <t>DOB :</t>
  </si>
  <si>
    <t>Date of submission of IT returns</t>
  </si>
  <si>
    <t>Age</t>
  </si>
  <si>
    <t>To be</t>
  </si>
  <si>
    <t>NAME OF BANK AND BRANCH / TREASURY WHERE TAX DEPOSITED</t>
  </si>
  <si>
    <t>(I)   000000-2,50,000</t>
  </si>
  <si>
    <t>(ii) 2,50,001-5,00,000</t>
  </si>
  <si>
    <t>2016 - 2017</t>
  </si>
  <si>
    <t>Less: Advance Tax Paid (if any through Challan)</t>
  </si>
  <si>
    <t>2017 - 2018</t>
  </si>
  <si>
    <t>01.03.2016</t>
  </si>
  <si>
    <t>28.02.2017</t>
  </si>
  <si>
    <t xml:space="preserve"> Sel.Gr.Arr.</t>
  </si>
  <si>
    <t>S.SAMUEL SELVARAJ B.SC,M.A.B.Ed</t>
  </si>
  <si>
    <t>BT ASSISTANT SCIENCE</t>
  </si>
  <si>
    <t>AYXPS0309P</t>
  </si>
  <si>
    <t>COIMBATORE</t>
  </si>
  <si>
    <t>CMBA03615D</t>
  </si>
  <si>
    <t>ASSISTANT ELEMENTARY EDUCATIONAL OFFICER</t>
  </si>
  <si>
    <t>Sub Treasury, Kinathukadavu</t>
  </si>
  <si>
    <t xml:space="preserve">                              Pay Drawn Particulars for the Purpose of Income Tax Deducted at Source  </t>
  </si>
  <si>
    <t>LIC</t>
  </si>
  <si>
    <t>J.Premalatha Princess</t>
  </si>
  <si>
    <t>Wife</t>
  </si>
  <si>
    <t>S.Jashua Vijay Pradheep</t>
  </si>
  <si>
    <t>Son</t>
  </si>
  <si>
    <t>New Bima Gold</t>
  </si>
  <si>
    <t>Jeevan Rakshak </t>
  </si>
  <si>
    <t>CERTIFICATE</t>
  </si>
  <si>
    <t>KINATHUKADAVU,</t>
  </si>
  <si>
    <t>S. RAJENDRAN  M.A.B.Ed</t>
  </si>
  <si>
    <t>PUMS, SINGAIYANPUDUR</t>
  </si>
  <si>
    <t xml:space="preserve">INCOME TAX CALCULATION SHEET   2016-2017 </t>
  </si>
  <si>
    <t>Less: Relief u/s 89 (for previous years arrear salaries)</t>
  </si>
  <si>
    <t>Add:Surcharge @ 10% ( When total income exceeds 10 lakhs)</t>
  </si>
  <si>
    <t>Add: Education Cess @ 2% on Tax with surcharge</t>
  </si>
  <si>
    <t>Add: Higher Education Cess @ 1% on Tax with surcharge</t>
  </si>
  <si>
    <r>
      <t xml:space="preserve">1.Certified that I am occupying a house allotted by PWD/TNHB on on payment of </t>
    </r>
    <r>
      <rPr>
        <b/>
        <u/>
        <sz val="10.5"/>
        <rFont val="Times New Roman"/>
        <family val="1"/>
      </rPr>
      <t>Rs.Nil</t>
    </r>
    <r>
      <rPr>
        <b/>
        <sz val="10.5"/>
        <rFont val="Times New Roman"/>
        <family val="1"/>
      </rPr>
      <t xml:space="preserve"> p.m</t>
    </r>
  </si>
  <si>
    <t xml:space="preserve">has been deducted at source and paid to the credit of the </t>
  </si>
  <si>
    <t>Central Government.  Further I certify that the above information is true and correct based on books of accounts and</t>
  </si>
  <si>
    <t xml:space="preserve"> other available records.</t>
  </si>
  <si>
    <t>(in words)  Rupees Forty only</t>
  </si>
  <si>
    <r>
      <t xml:space="preserve">19.Tax after Relief U/S 87A </t>
    </r>
    <r>
      <rPr>
        <b/>
        <sz val="10"/>
        <color indexed="8"/>
        <rFont val="Times New Roman"/>
        <family val="1"/>
      </rPr>
      <t>if  Total taxable income does not Exceed Rs 500000  - 5000</t>
    </r>
  </si>
  <si>
    <t>LESS: Relief U/S 87A   if  Total taxable income does not Exceed Rs 500000 - 5000</t>
  </si>
  <si>
    <t>Name, Designation &amp; Address of the Employee</t>
  </si>
  <si>
    <t>Name, Designation &amp; Address of the Employer</t>
  </si>
  <si>
    <t xml:space="preserve">PAN </t>
  </si>
  <si>
    <t>2. LESS : House Rent Allowance (Sec. 10(13A &amp; Rule 2A)</t>
  </si>
  <si>
    <t>A.</t>
  </si>
  <si>
    <t>A. Rent Paid</t>
  </si>
  <si>
    <t>B.</t>
  </si>
  <si>
    <t>B. 10% of pay +DA</t>
  </si>
  <si>
    <t>C. (A - B)</t>
  </si>
  <si>
    <t>D. Actual HRA Received</t>
  </si>
  <si>
    <t xml:space="preserve"> E. 40% of Pay +DA</t>
  </si>
  <si>
    <t>RS.</t>
  </si>
  <si>
    <t>Least of the above  C,  D or E</t>
  </si>
  <si>
    <t>Rs.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</si>
  <si>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</si>
  <si>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</si>
  <si>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</si>
  <si>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</si>
  <si>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</si>
  <si>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</si>
  <si>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</si>
  <si>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</si>
  <si>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</si>
  <si>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</si>
  <si>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</si>
  <si>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</si>
  <si>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</si>
  <si>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</si>
  <si>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</si>
  <si>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</si>
  <si>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 xml:space="preserve">S.P.F 2K + F.B.F. </t>
  </si>
  <si>
    <t>R.P.L.I. / NSC VIII Issue</t>
  </si>
  <si>
    <t>Stamp duty and Registration Charges (on New House Purchasing)</t>
  </si>
  <si>
    <t>Repayment of Housing Loan (Principal)</t>
  </si>
  <si>
    <t>Tuition fess (Please Refer Note No.2 in page No.3.)</t>
  </si>
  <si>
    <t>Equity Linked Savings Scheme (ELSS)</t>
  </si>
  <si>
    <t>Subscription to Equity Shares / Debentures or / Units</t>
  </si>
  <si>
    <t>Investments in term Deposits (of min 5 years) with a scheduled bank.</t>
  </si>
  <si>
    <t xml:space="preserve">Subscription to notified bonds of Nabard </t>
  </si>
  <si>
    <t>5 years time deposit an a/c under Post office time deposit rules 1981</t>
  </si>
  <si>
    <t>deposit in an a/c under senior citizens savings scheme Rules 2004</t>
  </si>
  <si>
    <t>9(I)</t>
  </si>
  <si>
    <t>9(II)</t>
  </si>
  <si>
    <t>9(III)</t>
  </si>
  <si>
    <t>U/s 80 DD : Expenses on Medical treatment etc. and deposit made for maintanenance of handicapped dependents (Max Rs. 75,000) in case of severe disabilities Rs. 1,25,000/-.</t>
  </si>
  <si>
    <t>9(V)</t>
  </si>
  <si>
    <t>9(VI)</t>
  </si>
  <si>
    <t>9(VII)</t>
  </si>
  <si>
    <t>U/s 80 G : Donation to approved funds and charitable institutions.</t>
  </si>
  <si>
    <t>9(VIII)</t>
  </si>
  <si>
    <t>U/s 80 CCD (1B) : deduction up to Rs. 50,000/- for investment in NPS (National Pension Schene)</t>
  </si>
  <si>
    <t>9(IX)</t>
  </si>
  <si>
    <t>U/s 80 TTA : Deduction in respect of interest on deposit in savings Account (Max. 10,000)</t>
  </si>
  <si>
    <t>9(X)</t>
  </si>
  <si>
    <t>9(IV)</t>
  </si>
  <si>
    <t>Exceeding  Rs. 10,00,001</t>
  </si>
  <si>
    <t xml:space="preserve">Upto Rs. 2,50,000 </t>
  </si>
  <si>
    <t>Taxable Income</t>
  </si>
  <si>
    <t>Income Tax</t>
  </si>
  <si>
    <t>Tax Working</t>
  </si>
  <si>
    <t>NIL</t>
  </si>
  <si>
    <t xml:space="preserve">                                                                                           TOTAL</t>
  </si>
  <si>
    <t>14.  ADD : Education cess @ 2% on the  payable                                             2% of 13</t>
  </si>
  <si>
    <t xml:space="preserve">16.  Total TAX Payable                                                                                         13 + 14 +15 =           </t>
  </si>
  <si>
    <t>17. LESS : Rebate u/s 86, 89, 90 or 91</t>
  </si>
  <si>
    <t>19.  Balance of Income Tax to be deducted                                                16 - 17 -18 =</t>
  </si>
  <si>
    <t xml:space="preserve">1.  Certified that I am occupying the house allotted by the accommodation controller /PWD/TNHB on </t>
  </si>
  <si>
    <t xml:space="preserve">payment of rent of Rs. </t>
  </si>
  <si>
    <t>per month.</t>
  </si>
  <si>
    <t>2. Certified that I am occupying rental house and paying monthly rent of Rs.</t>
  </si>
  <si>
    <t>3. Certified that I am paying sum of Rs.</t>
  </si>
  <si>
    <t xml:space="preserve">is being by me towards a C.T.D. and the </t>
  </si>
  <si>
    <t>Cumulative Time is for 10/15 years.</t>
  </si>
  <si>
    <t>Signature :</t>
  </si>
  <si>
    <t>Date :</t>
  </si>
  <si>
    <t>Designation :</t>
  </si>
  <si>
    <t>Head of the office</t>
  </si>
  <si>
    <t>Page : 3</t>
  </si>
  <si>
    <t>U/s 80 CCE : Aggricate amount of Deduction u/s 80 C. 80 CCC and 80 CCD(1) is       restricted to Rs. 1,50,000 by sec. 80 CCE</t>
  </si>
  <si>
    <t>12 X</t>
  </si>
  <si>
    <t>towards L.I.C. premium and the policies alive.</t>
  </si>
  <si>
    <t>4. Certified that I am paying sum of Rs.</t>
  </si>
  <si>
    <t>HILL ALLOWANCE</t>
  </si>
  <si>
    <t>PROF.TAX</t>
  </si>
  <si>
    <t xml:space="preserve"> LESS : Deductions under chapter VI A  U/S 80 C : As per details attached. (Note 4)</t>
  </si>
  <si>
    <t>40% of Pay +DA</t>
  </si>
  <si>
    <t>9(XI)</t>
  </si>
  <si>
    <t xml:space="preserve">                                                                  SUM OF 9(I) TO 9(X)</t>
  </si>
  <si>
    <t xml:space="preserve">11.  Tax payable on Taxable Income  (as per table 1 as above)                                                                                                             </t>
  </si>
  <si>
    <t>U/S 80U DISABLITY/ HANDICAP (BELOW 80 % MIN 75,000 ABOVE 80% MAX 125000)</t>
  </si>
  <si>
    <t>U/s 80 DDB : medical Expenses towards treatment of himself, or a dependent relative for specified diseases and ailments (amount actualy paid or Rs. 1,00000 whichever is less, ( senior citizen  Rs. 100000. )</t>
  </si>
  <si>
    <t>U/s 80 E : Repayment of interest on loan taken for higher Education (For self or for relatives (spouse &amp; children)</t>
  </si>
  <si>
    <t>PROFESSIONAL TAX (u/s 16 (iii)</t>
  </si>
  <si>
    <t>U/s 80 CCC : Premium for Annuity Plans (OR) PENSION PLAN</t>
  </si>
  <si>
    <t>U/s 80 CCD (1) : Contribution to Pension scheme of Employees (CPS subs + CPS Arrer</t>
  </si>
  <si>
    <t>G.P.F / T.P.F</t>
  </si>
  <si>
    <t>Details of Fixed Deposits (BANK)</t>
  </si>
  <si>
    <t>R.P.F.</t>
  </si>
  <si>
    <t xml:space="preserve">P.P.F </t>
  </si>
  <si>
    <t>CPS No:</t>
  </si>
  <si>
    <t>L.I.C. Premium (Note 3) / Postal Life insurance premium (PLI)</t>
  </si>
  <si>
    <t>TAXABLE INCOME (Rounded off to nearest ten rupees)                   8-9(X) =    Note: All DEDUCTIONS UNDER COLUMN 9(I) TO 9(X) CANNOT EXCEED THE GROSS TOTAL INCOME</t>
  </si>
  <si>
    <t>13.  Tax payable on Taxable Income after rebate Rs. 12500                            11-12 =</t>
  </si>
  <si>
    <r>
      <rPr>
        <b/>
        <sz val="9"/>
        <color indexed="8"/>
        <rFont val="Calibri"/>
        <family val="2"/>
      </rPr>
      <t>ADD : Any other income (if any)., Bank Interest, NSC Interest etc.,</t>
    </r>
  </si>
  <si>
    <r>
      <t>12.  Less : REBATE of Rs.1</t>
    </r>
    <r>
      <rPr>
        <b/>
        <sz val="9"/>
        <color indexed="8"/>
        <rFont val="Calibri"/>
        <family val="2"/>
      </rPr>
      <t>2500 for individuals having taxable income upto 5 lakhs (sec 87A) (In this form if serial number 10 is less than Rs. 5 lakhs then you can less Rs. 12500 or the amount of tax payable whichever is lower)</t>
    </r>
  </si>
  <si>
    <r>
      <t xml:space="preserve">Sukanya Samriddhi Scheme  </t>
    </r>
    <r>
      <rPr>
        <b/>
        <sz val="9"/>
        <color indexed="8"/>
        <rFont val="Calibri"/>
        <family val="2"/>
      </rPr>
      <t>(செல்வ மகள், மகன் திட்டம்)</t>
    </r>
  </si>
  <si>
    <t xml:space="preserve">15.  ADD : Secondary and Higher Education cess @ 2% on tax payable         2%of 13                                   </t>
  </si>
  <si>
    <t xml:space="preserve">U/s 80 D : Medical Insurance premium +NHIS health fund Max Rs. 25,000 for employee or his family and Max. Rs. 25,000 for employees's parents (Senior citizen 50,000) (Max Rs. 5000 for Pre health check up. </t>
  </si>
  <si>
    <t>COMPUTATION OF TAX : Rounded off to nearest ten rupees. The basic exemption limit is  Rs. 2,50,000/-  Table 1, Upto Rs.500000/- 100% Tax Rebate can claim (Rs.12500).</t>
  </si>
  <si>
    <t>STANDARD DEDUCTION RS. 50000 (u/s 16 (ia)  (all members elegible)</t>
  </si>
  <si>
    <t xml:space="preserve"> Home Loan Interest on U/S 24(b) upto Rs. 2,00,000 and Rs. 30,000 for home improvement loan interest</t>
  </si>
  <si>
    <t>Conveyance Allowance  (u/s 10 (14)</t>
  </si>
  <si>
    <t>Hill Allowance  (u/s 10 (14)(ii)</t>
  </si>
  <si>
    <t>GROSS SALARY INCOME (1 - 2)</t>
  </si>
  <si>
    <t xml:space="preserve">1. GROSS SALARY INCOME : Including HRA, Honorarium Taxable allowances, Taxable Perquisities (Excluding cash allowance if any </t>
  </si>
  <si>
    <t>LESS</t>
  </si>
  <si>
    <t>a</t>
  </si>
  <si>
    <t>b</t>
  </si>
  <si>
    <t>c</t>
  </si>
  <si>
    <t>d</t>
  </si>
  <si>
    <t>e</t>
  </si>
  <si>
    <t>Aggregate of 4(a,b,c,d,e)</t>
  </si>
  <si>
    <t xml:space="preserve">GROSS SALARY INCOME : (3-5)                           </t>
  </si>
  <si>
    <t xml:space="preserve">GROSS TOTAL INCOME : (6+7)                                                                                                                                                                                                                         </t>
  </si>
  <si>
    <t>S.N</t>
  </si>
  <si>
    <t>Details of Salary paid and any other Income and Tax Deducted</t>
  </si>
  <si>
    <t>Eligible Amount</t>
  </si>
  <si>
    <r>
      <t xml:space="preserve">                            </t>
    </r>
    <r>
      <rPr>
        <b/>
        <sz val="11"/>
        <color indexed="8"/>
        <rFont val="Calibri"/>
        <family val="2"/>
      </rPr>
      <t xml:space="preserve">TOTAL QUALIFIYING AMOUNT 9 (A to R)                                                                         </t>
    </r>
  </si>
  <si>
    <t>Address</t>
  </si>
  <si>
    <t>District</t>
  </si>
  <si>
    <t>Pan Number</t>
  </si>
  <si>
    <t>Tan Number</t>
  </si>
  <si>
    <t>Employee Name</t>
  </si>
  <si>
    <t>Employer Name</t>
  </si>
  <si>
    <t>PINCODE</t>
  </si>
  <si>
    <t>Page-2</t>
  </si>
  <si>
    <t>DATE</t>
  </si>
  <si>
    <t>STATION</t>
  </si>
  <si>
    <t>KINATHUKADAVU</t>
  </si>
  <si>
    <t>NOTE</t>
  </si>
  <si>
    <t xml:space="preserve">*ALL PAGES   ENTER YOUR EXTRA PAYMENT DETAILS IN "YELLOW" BOXES </t>
  </si>
  <si>
    <t>ENTER THE FOLLOWING DETAILS FIRST</t>
  </si>
  <si>
    <t>* (PAGE -4) ENTER YOUR PAY DRAWN DETAILS</t>
  </si>
  <si>
    <t>S.SAMUEL SELVARAJ B.Sc, M.A. B.Ed</t>
  </si>
  <si>
    <t>SCIENCE BT</t>
  </si>
  <si>
    <t>PUMS SINGAIYANPUDUR</t>
  </si>
  <si>
    <t>PIN: 642109</t>
  </si>
  <si>
    <t>Mail : samuelselvaraj1964@gmail.com</t>
  </si>
  <si>
    <t>Mobile : 8903913946</t>
  </si>
  <si>
    <t>*NOW YOUR IT FORM IS READY FOR PRINT IN  A4  SHEET  SIZE</t>
  </si>
  <si>
    <t>5% of (the amount exceeding  2,50,000)</t>
  </si>
  <si>
    <t>Rs. 12,500 + 20% of (the amount exceeding  5,00,000)</t>
  </si>
  <si>
    <t>Rs.1,12,500 + 30% of (the amount exceeding  10,00,000)</t>
  </si>
  <si>
    <t>Rs. 2,50,00 - Rs. 500,000</t>
  </si>
  <si>
    <t>Rs. 5,00,00 - Rs. 10,00,000</t>
  </si>
  <si>
    <t>CPS No</t>
  </si>
  <si>
    <t>CPS</t>
  </si>
  <si>
    <t>18. LESS : Pre paid taxes (Advance tax TDS) + 4%Cess</t>
  </si>
  <si>
    <t>Old Regime</t>
  </si>
  <si>
    <t xml:space="preserve">                INCOME TAX CALCULATION STATEMENT                  FOR THE PERIOD FROM MARCH 2024 TO FEBRUARY 2025      ASSESSMENT YEAR  2025 - 2026</t>
  </si>
  <si>
    <t xml:space="preserve">                INCOME TAX CALCULATION STATEMENT                  FOR THE PERIOD FROM MARCH 2024 TO FEBRUARY 2025     ASSESSMENT YEAR  2025 - 2026</t>
  </si>
  <si>
    <t xml:space="preserve">U/s 80 EE : - First Time home buyers (FY-2024-25) Tax deduction of Rs. 50000 on home loan interest payments till repayment.  (OR) 80EEA -  First Time home buyers (FY-2024-25)  Tax deduction of Rs. 1,50,000 on home loan interest payments till repayment. </t>
  </si>
  <si>
    <t>INCOME PARTICULARS FOR THE YEAR 2024 - 2025</t>
  </si>
  <si>
    <t xml:space="preserve">                                  ASSESSMENT YEAR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</si>
</sst>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d\-mmm\-yyyy"/>
  </numFmts>
  <fonts count="6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0.5"/>
      <name val="Times New Roman"/>
      <family val="1"/>
    </font>
    <font>
      <sz val="10.5"/>
      <name val="Arial"/>
      <family val="2"/>
    </font>
    <font>
      <b/>
      <u/>
      <sz val="10.5"/>
      <name val="Times New Roman"/>
      <family val="1"/>
    </font>
    <font>
      <sz val="11"/>
      <color indexed="8"/>
      <name val="Times New Roman"/>
      <family val="1"/>
    </font>
    <font>
      <b/>
      <sz val="11"/>
      <name val="Calibri"/>
      <family val="2"/>
    </font>
    <font>
      <b/>
      <sz val="11"/>
      <color indexed="17"/>
      <name val="Times New Roman"/>
      <family val="1"/>
    </font>
    <font>
      <sz val="10"/>
      <color indexed="8"/>
      <name val="Calibri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17"/>
      <name val="Times New Roman"/>
      <family val="1"/>
    </font>
    <font>
      <b/>
      <sz val="11"/>
      <color indexed="17"/>
      <name val="Calibri"/>
      <family val="2"/>
    </font>
    <font>
      <sz val="11"/>
      <color indexed="56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2"/>
      <color indexed="56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color indexed="56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Calibri"/>
      <family val="2"/>
    </font>
    <font>
      <b/>
      <sz val="8"/>
      <color indexed="31"/>
      <name val="Times New Roman"/>
      <family val="1"/>
    </font>
    <font>
      <b/>
      <sz val="9"/>
      <color indexed="31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0"/>
      <name val="Times New Roman"/>
      <family val="1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Bahnschrift Light"/>
      <family val="2"/>
    </font>
    <font>
      <b/>
      <sz val="11"/>
      <color theme="1"/>
      <name val="Bahnschrift Light SemiCondensed"/>
      <family val="2"/>
    </font>
    <font>
      <b/>
      <sz val="11"/>
      <color rgb="FFFF0000"/>
      <name val="Bahnschrift Light"/>
      <family val="2"/>
    </font>
    <font>
      <b/>
      <sz val="11"/>
      <color rgb="FF002060"/>
      <name val="Bahnschrift Light"/>
      <family val="2"/>
    </font>
    <font>
      <b/>
      <sz val="11"/>
      <color rgb="FF0033CC"/>
      <name val="Bahnschrift Light"/>
      <family val="2"/>
    </font>
    <font>
      <b/>
      <sz val="20"/>
      <color theme="1"/>
      <name val="Bahnschrift Light"/>
      <family val="2"/>
    </font>
    <font>
      <b/>
      <sz val="18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0" fontId="37" fillId="5" borderId="0" applyNumberFormat="0" applyBorder="0" applyAlignment="0" applyProtection="0"/>
    <xf numFmtId="0" fontId="38" fillId="0" borderId="0" applyBorder="0">
      <alignment horizontal="left" vertical="center"/>
    </xf>
  </cellStyleXfs>
  <cellXfs count="650">
    <xf numFmtId="0" fontId="0" fillId="0" borderId="0" xfId="0"/>
    <xf numFmtId="0" fontId="37" fillId="5" borderId="0" xfId="1" applyProtection="1">
      <protection locked="0"/>
    </xf>
    <xf numFmtId="0" fontId="37" fillId="5" borderId="0" xfId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" fontId="1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5" borderId="0" xfId="1" applyFont="1" applyAlignment="1" applyProtection="1">
      <alignment horizontal="center" vertical="center"/>
      <protection locked="0"/>
    </xf>
    <xf numFmtId="0" fontId="11" fillId="5" borderId="0" xfId="1" applyFont="1" applyAlignment="1" applyProtection="1">
      <alignment horizontal="left" vertical="center"/>
      <protection locked="0"/>
    </xf>
    <xf numFmtId="0" fontId="37" fillId="5" borderId="0" xfId="1" applyAlignment="1" applyProtection="1">
      <alignment horizontal="center" vertical="center"/>
      <protection locked="0"/>
    </xf>
    <xf numFmtId="0" fontId="5" fillId="5" borderId="4" xfId="1" applyFont="1" applyBorder="1" applyAlignment="1" applyProtection="1">
      <alignment horizontal="right" vertical="center"/>
      <protection locked="0"/>
    </xf>
    <xf numFmtId="0" fontId="5" fillId="5" borderId="0" xfId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Protection="1"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2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8" fillId="0" borderId="6" xfId="0" applyFont="1" applyBorder="1" applyAlignment="1" applyProtection="1">
      <alignment shrinkToFit="1"/>
      <protection locked="0"/>
    </xf>
    <xf numFmtId="0" fontId="8" fillId="0" borderId="2" xfId="0" applyFont="1" applyBorder="1" applyAlignment="1" applyProtection="1">
      <alignment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8" fillId="0" borderId="4" xfId="0" applyFont="1" applyBorder="1" applyAlignment="1" applyProtection="1">
      <alignment shrinkToFit="1"/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9" fontId="3" fillId="0" borderId="0" xfId="0" applyNumberFormat="1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16" fillId="5" borderId="0" xfId="1" applyFont="1" applyAlignment="1" applyProtection="1">
      <alignment horizontal="left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7" fillId="3" borderId="0" xfId="1" applyFont="1" applyFill="1" applyAlignment="1" applyProtection="1">
      <alignment horizontal="right"/>
    </xf>
    <xf numFmtId="0" fontId="17" fillId="3" borderId="0" xfId="1" applyFont="1" applyFill="1" applyProtection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7" fillId="3" borderId="0" xfId="1" applyFill="1" applyAlignment="1" applyProtection="1">
      <alignment horizontal="left" vertical="center"/>
    </xf>
    <xf numFmtId="0" fontId="37" fillId="3" borderId="0" xfId="1" applyFill="1" applyAlignment="1" applyProtection="1">
      <alignment horizontal="left"/>
    </xf>
    <xf numFmtId="0" fontId="37" fillId="3" borderId="0" xfId="1" applyFill="1" applyProtection="1"/>
    <xf numFmtId="0" fontId="37" fillId="3" borderId="11" xfId="1" applyFill="1" applyBorder="1" applyAlignment="1" applyProtection="1">
      <alignment vertical="center"/>
    </xf>
    <xf numFmtId="0" fontId="37" fillId="3" borderId="10" xfId="1" applyFill="1" applyBorder="1" applyAlignment="1" applyProtection="1">
      <alignment vertical="center"/>
    </xf>
    <xf numFmtId="0" fontId="37" fillId="5" borderId="1" xfId="1" applyBorder="1" applyProtection="1">
      <protection locked="0"/>
    </xf>
    <xf numFmtId="0" fontId="37" fillId="5" borderId="1" xfId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shrinkToFit="1"/>
    </xf>
    <xf numFmtId="0" fontId="8" fillId="0" borderId="6" xfId="0" applyFont="1" applyBorder="1" applyAlignment="1" applyProtection="1">
      <alignment shrinkToFit="1"/>
    </xf>
    <xf numFmtId="0" fontId="15" fillId="0" borderId="11" xfId="0" applyFont="1" applyBorder="1" applyProtection="1"/>
    <xf numFmtId="0" fontId="15" fillId="0" borderId="2" xfId="0" applyFont="1" applyBorder="1" applyProtection="1"/>
    <xf numFmtId="0" fontId="15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1" fontId="8" fillId="0" borderId="5" xfId="0" applyNumberFormat="1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9" fillId="0" borderId="0" xfId="0" applyFont="1" applyAlignment="1">
      <alignment shrinkToFi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 shrinkToFit="1"/>
    </xf>
    <xf numFmtId="0" fontId="21" fillId="4" borderId="4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5" borderId="8" xfId="1" applyFont="1" applyBorder="1" applyAlignment="1" applyProtection="1">
      <alignment horizontal="left" vertical="center"/>
      <protection locked="0"/>
    </xf>
    <xf numFmtId="0" fontId="12" fillId="5" borderId="11" xfId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9" fillId="0" borderId="7" xfId="0" applyFont="1" applyBorder="1"/>
    <xf numFmtId="0" fontId="10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39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6" xfId="0" applyFont="1" applyBorder="1" applyProtection="1">
      <protection locked="0"/>
    </xf>
    <xf numFmtId="0" fontId="1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14" fontId="8" fillId="0" borderId="2" xfId="0" applyNumberFormat="1" applyFont="1" applyBorder="1" applyAlignment="1" applyProtection="1">
      <alignment shrinkToFit="1"/>
      <protection locked="0"/>
    </xf>
    <xf numFmtId="0" fontId="8" fillId="0" borderId="13" xfId="0" applyFont="1" applyBorder="1" applyAlignment="1" applyProtection="1">
      <alignment shrinkToFit="1"/>
      <protection locked="0"/>
    </xf>
    <xf numFmtId="0" fontId="8" fillId="0" borderId="3" xfId="0" applyFont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39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165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39" fillId="0" borderId="0" xfId="0" applyFont="1"/>
    <xf numFmtId="0" fontId="15" fillId="0" borderId="0" xfId="0" applyFont="1"/>
    <xf numFmtId="0" fontId="15" fillId="0" borderId="12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7" xfId="0" applyFont="1" applyBorder="1"/>
    <xf numFmtId="0" fontId="15" fillId="0" borderId="10" xfId="0" applyFont="1" applyBorder="1"/>
    <xf numFmtId="0" fontId="15" fillId="0" borderId="8" xfId="0" applyFont="1" applyBorder="1"/>
    <xf numFmtId="0" fontId="15" fillId="0" borderId="11" xfId="0" applyFont="1" applyBorder="1"/>
    <xf numFmtId="0" fontId="4" fillId="0" borderId="9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Font="1"/>
    <xf numFmtId="0" fontId="39" fillId="6" borderId="0" xfId="0" applyFont="1" applyFill="1"/>
    <xf numFmtId="0" fontId="41" fillId="0" borderId="0" xfId="0" applyFont="1"/>
    <xf numFmtId="0" fontId="42" fillId="0" borderId="3" xfId="0" applyFont="1" applyBorder="1" applyAlignment="1">
      <alignment vertical="center" wrapText="1"/>
    </xf>
    <xf numFmtId="0" fontId="42" fillId="0" borderId="9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12" xfId="0" applyFont="1" applyBorder="1" applyAlignment="1">
      <alignment vertical="center" wrapText="1"/>
    </xf>
    <xf numFmtId="0" fontId="42" fillId="0" borderId="3" xfId="0" applyFont="1" applyBorder="1" applyAlignment="1">
      <alignment wrapText="1"/>
    </xf>
    <xf numFmtId="0" fontId="42" fillId="0" borderId="6" xfId="0" applyFont="1" applyBorder="1" applyAlignment="1">
      <alignment horizontal="center" vertical="center" wrapText="1"/>
    </xf>
    <xf numFmtId="0" fontId="42" fillId="6" borderId="0" xfId="0" applyFont="1" applyFill="1" applyBorder="1" applyAlignment="1">
      <alignment vertical="center" wrapText="1"/>
    </xf>
    <xf numFmtId="0" fontId="42" fillId="6" borderId="7" xfId="0" applyFont="1" applyFill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0" fontId="43" fillId="0" borderId="0" xfId="0" applyFont="1"/>
    <xf numFmtId="0" fontId="44" fillId="0" borderId="0" xfId="0" applyFont="1"/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17" fontId="3" fillId="0" borderId="2" xfId="0" applyNumberFormat="1" applyFont="1" applyBorder="1" applyAlignment="1" applyProtection="1">
      <alignment horizontal="left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2" fillId="0" borderId="2" xfId="0" applyFont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45" fillId="0" borderId="17" xfId="0" applyFont="1" applyBorder="1" applyAlignment="1">
      <alignment horizontal="right" vertical="center" wrapText="1"/>
    </xf>
    <xf numFmtId="0" fontId="45" fillId="0" borderId="18" xfId="0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2" fillId="0" borderId="0" xfId="0" applyFont="1" applyProtection="1">
      <protection locked="0"/>
    </xf>
    <xf numFmtId="0" fontId="46" fillId="0" borderId="18" xfId="0" applyFont="1" applyBorder="1" applyAlignment="1">
      <alignment horizontal="right" vertical="center" wrapText="1"/>
    </xf>
    <xf numFmtId="0" fontId="42" fillId="0" borderId="0" xfId="0" applyFont="1"/>
    <xf numFmtId="0" fontId="28" fillId="0" borderId="2" xfId="0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6" xfId="0" applyFont="1" applyBorder="1" applyProtection="1">
      <protection locked="0"/>
    </xf>
    <xf numFmtId="0" fontId="28" fillId="0" borderId="6" xfId="0" applyFont="1" applyBorder="1" applyAlignment="1" applyProtection="1">
      <alignment vertical="center"/>
      <protection locked="0"/>
    </xf>
    <xf numFmtId="0" fontId="28" fillId="0" borderId="6" xfId="0" applyFont="1" applyBorder="1" applyAlignment="1" applyProtection="1">
      <alignment vertical="center"/>
    </xf>
    <xf numFmtId="0" fontId="28" fillId="0" borderId="0" xfId="0" applyFont="1" applyProtection="1">
      <protection locked="0"/>
    </xf>
    <xf numFmtId="0" fontId="28" fillId="0" borderId="2" xfId="0" applyFont="1" applyBorder="1" applyProtection="1">
      <protection locked="0"/>
    </xf>
    <xf numFmtId="0" fontId="28" fillId="0" borderId="2" xfId="0" applyFont="1" applyBorder="1" applyProtection="1"/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Protection="1">
      <protection locked="0"/>
    </xf>
    <xf numFmtId="0" fontId="28" fillId="0" borderId="11" xfId="0" applyFont="1" applyBorder="1" applyProtection="1"/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14" fontId="3" fillId="0" borderId="2" xfId="0" applyNumberFormat="1" applyFont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shrinkToFit="1"/>
    </xf>
    <xf numFmtId="0" fontId="3" fillId="0" borderId="13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4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shrinkToFit="1"/>
    </xf>
    <xf numFmtId="0" fontId="42" fillId="0" borderId="14" xfId="0" applyFont="1" applyBorder="1" applyAlignment="1">
      <alignment vertical="center" wrapText="1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48" fillId="0" borderId="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39" fillId="0" borderId="0" xfId="0" applyFont="1" applyAlignment="1">
      <alignment vertical="center"/>
    </xf>
    <xf numFmtId="0" fontId="39" fillId="6" borderId="0" xfId="0" applyFont="1" applyFill="1" applyAlignment="1">
      <alignment vertical="center"/>
    </xf>
    <xf numFmtId="0" fontId="42" fillId="0" borderId="16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0" fontId="50" fillId="7" borderId="12" xfId="0" applyFont="1" applyFill="1" applyBorder="1" applyAlignment="1">
      <alignment vertical="center"/>
    </xf>
    <xf numFmtId="0" fontId="50" fillId="7" borderId="4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6" borderId="0" xfId="0" applyFont="1" applyFill="1" applyAlignment="1">
      <alignment vertical="center"/>
    </xf>
    <xf numFmtId="0" fontId="50" fillId="8" borderId="12" xfId="0" applyFont="1" applyFill="1" applyBorder="1" applyAlignment="1">
      <alignment vertical="center"/>
    </xf>
    <xf numFmtId="0" fontId="50" fillId="8" borderId="4" xfId="0" applyFont="1" applyFill="1" applyBorder="1" applyAlignment="1">
      <alignment vertical="center"/>
    </xf>
    <xf numFmtId="0" fontId="50" fillId="9" borderId="0" xfId="0" applyFont="1" applyFill="1"/>
    <xf numFmtId="0" fontId="50" fillId="8" borderId="12" xfId="0" applyFont="1" applyFill="1" applyBorder="1" applyAlignment="1"/>
    <xf numFmtId="0" fontId="3" fillId="7" borderId="2" xfId="0" applyFont="1" applyFill="1" applyBorder="1" applyAlignment="1">
      <alignment horizontal="center" vertical="center" shrinkToFit="1"/>
    </xf>
    <xf numFmtId="0" fontId="28" fillId="7" borderId="2" xfId="0" applyFont="1" applyFill="1" applyBorder="1" applyProtection="1">
      <protection locked="0"/>
    </xf>
    <xf numFmtId="0" fontId="3" fillId="7" borderId="2" xfId="0" applyFont="1" applyFill="1" applyBorder="1" applyAlignment="1" applyProtection="1">
      <alignment vertical="center"/>
      <protection locked="0"/>
    </xf>
    <xf numFmtId="0" fontId="3" fillId="7" borderId="2" xfId="0" applyFont="1" applyFill="1" applyBorder="1" applyAlignment="1" applyProtection="1">
      <alignment shrinkToFit="1"/>
      <protection locked="0"/>
    </xf>
    <xf numFmtId="0" fontId="39" fillId="7" borderId="16" xfId="0" applyFont="1" applyFill="1" applyBorder="1" applyAlignment="1">
      <alignment vertical="center"/>
    </xf>
    <xf numFmtId="0" fontId="39" fillId="7" borderId="15" xfId="0" applyFont="1" applyFill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39" fillId="7" borderId="7" xfId="0" applyFont="1" applyFill="1" applyBorder="1" applyAlignment="1">
      <alignment vertical="center"/>
    </xf>
    <xf numFmtId="0" fontId="39" fillId="7" borderId="8" xfId="0" applyFont="1" applyFill="1" applyBorder="1" applyAlignment="1">
      <alignment vertical="center"/>
    </xf>
    <xf numFmtId="0" fontId="39" fillId="7" borderId="11" xfId="0" applyFont="1" applyFill="1" applyBorder="1" applyAlignment="1">
      <alignment vertical="center"/>
    </xf>
    <xf numFmtId="0" fontId="51" fillId="7" borderId="14" xfId="0" applyFont="1" applyFill="1" applyBorder="1" applyAlignment="1">
      <alignment vertical="center"/>
    </xf>
    <xf numFmtId="0" fontId="51" fillId="7" borderId="16" xfId="0" applyFont="1" applyFill="1" applyBorder="1" applyAlignment="1">
      <alignment vertical="center"/>
    </xf>
    <xf numFmtId="0" fontId="49" fillId="7" borderId="16" xfId="0" applyFont="1" applyFill="1" applyBorder="1" applyAlignment="1">
      <alignment vertical="center"/>
    </xf>
    <xf numFmtId="0" fontId="52" fillId="7" borderId="9" xfId="0" applyFont="1" applyFill="1" applyBorder="1" applyAlignment="1">
      <alignment vertical="center"/>
    </xf>
    <xf numFmtId="0" fontId="52" fillId="7" borderId="0" xfId="0" applyFont="1" applyFill="1" applyBorder="1" applyAlignment="1">
      <alignment vertical="center"/>
    </xf>
    <xf numFmtId="0" fontId="49" fillId="7" borderId="0" xfId="0" applyFont="1" applyFill="1" applyBorder="1" applyAlignment="1">
      <alignment vertical="center"/>
    </xf>
    <xf numFmtId="0" fontId="53" fillId="7" borderId="10" xfId="0" applyFont="1" applyFill="1" applyBorder="1" applyAlignment="1">
      <alignment vertical="center"/>
    </xf>
    <xf numFmtId="0" fontId="53" fillId="7" borderId="8" xfId="0" applyFont="1" applyFill="1" applyBorder="1" applyAlignment="1">
      <alignment vertical="center"/>
    </xf>
    <xf numFmtId="0" fontId="49" fillId="7" borderId="8" xfId="0" applyFont="1" applyFill="1" applyBorder="1" applyAlignment="1">
      <alignment vertical="center"/>
    </xf>
    <xf numFmtId="0" fontId="49" fillId="0" borderId="0" xfId="0" applyFont="1"/>
    <xf numFmtId="0" fontId="52" fillId="8" borderId="14" xfId="0" applyFont="1" applyFill="1" applyBorder="1" applyAlignment="1">
      <alignment vertical="center"/>
    </xf>
    <xf numFmtId="0" fontId="52" fillId="8" borderId="16" xfId="0" applyFont="1" applyFill="1" applyBorder="1" applyAlignment="1">
      <alignment vertical="center"/>
    </xf>
    <xf numFmtId="0" fontId="52" fillId="8" borderId="15" xfId="0" applyFont="1" applyFill="1" applyBorder="1" applyAlignment="1">
      <alignment vertical="center"/>
    </xf>
    <xf numFmtId="0" fontId="52" fillId="8" borderId="9" xfId="0" applyFont="1" applyFill="1" applyBorder="1" applyAlignment="1">
      <alignment vertical="center"/>
    </xf>
    <xf numFmtId="0" fontId="52" fillId="8" borderId="0" xfId="0" applyFont="1" applyFill="1" applyBorder="1" applyAlignment="1">
      <alignment vertical="center"/>
    </xf>
    <xf numFmtId="0" fontId="52" fillId="8" borderId="7" xfId="0" applyFont="1" applyFill="1" applyBorder="1" applyAlignment="1">
      <alignment vertical="center"/>
    </xf>
    <xf numFmtId="0" fontId="52" fillId="8" borderId="10" xfId="0" applyFont="1" applyFill="1" applyBorder="1" applyAlignment="1">
      <alignment vertical="center"/>
    </xf>
    <xf numFmtId="0" fontId="52" fillId="8" borderId="8" xfId="0" applyFont="1" applyFill="1" applyBorder="1" applyAlignment="1">
      <alignment vertical="center"/>
    </xf>
    <xf numFmtId="0" fontId="52" fillId="8" borderId="11" xfId="0" applyFont="1" applyFill="1" applyBorder="1" applyAlignment="1">
      <alignment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16" fillId="5" borderId="0" xfId="1" applyFont="1" applyAlignment="1" applyProtection="1">
      <alignment horizontal="left" vertical="center" wrapText="1"/>
      <protection locked="0"/>
    </xf>
    <xf numFmtId="0" fontId="16" fillId="5" borderId="8" xfId="1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left" vertical="center"/>
    </xf>
    <xf numFmtId="0" fontId="37" fillId="5" borderId="0" xfId="1" applyBorder="1" applyAlignment="1">
      <alignment horizontal="left" vertical="center"/>
    </xf>
    <xf numFmtId="14" fontId="19" fillId="0" borderId="2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4" borderId="2" xfId="1" applyFont="1" applyFill="1" applyBorder="1" applyAlignment="1" applyProtection="1">
      <alignment horizontal="left" vertical="center"/>
      <protection locked="0"/>
    </xf>
    <xf numFmtId="0" fontId="21" fillId="4" borderId="3" xfId="1" applyFont="1" applyFill="1" applyBorder="1" applyAlignment="1" applyProtection="1">
      <alignment horizontal="left" vertical="center"/>
      <protection locked="0"/>
    </xf>
    <xf numFmtId="0" fontId="21" fillId="4" borderId="12" xfId="1" applyFont="1" applyFill="1" applyBorder="1" applyAlignment="1" applyProtection="1">
      <alignment horizontal="left" vertical="center"/>
      <protection locked="0"/>
    </xf>
    <xf numFmtId="0" fontId="21" fillId="4" borderId="4" xfId="1" applyFont="1" applyFill="1" applyBorder="1" applyAlignment="1" applyProtection="1">
      <alignment horizontal="left" vertical="center"/>
      <protection locked="0"/>
    </xf>
    <xf numFmtId="0" fontId="21" fillId="4" borderId="3" xfId="1" applyFont="1" applyFill="1" applyBorder="1" applyAlignment="1" applyProtection="1">
      <alignment horizontal="right" vertical="center"/>
      <protection locked="0"/>
    </xf>
    <xf numFmtId="0" fontId="21" fillId="4" borderId="12" xfId="1" applyFont="1" applyFill="1" applyBorder="1" applyAlignment="1" applyProtection="1">
      <alignment horizontal="right" vertical="center"/>
      <protection locked="0"/>
    </xf>
    <xf numFmtId="0" fontId="21" fillId="4" borderId="4" xfId="1" applyFont="1" applyFill="1" applyBorder="1" applyAlignment="1" applyProtection="1">
      <alignment horizontal="right" vertical="center"/>
      <protection locked="0"/>
    </xf>
    <xf numFmtId="0" fontId="22" fillId="4" borderId="3" xfId="1" applyFont="1" applyFill="1" applyBorder="1" applyAlignment="1" applyProtection="1">
      <alignment horizontal="left" vertical="center"/>
      <protection locked="0"/>
    </xf>
    <xf numFmtId="0" fontId="22" fillId="4" borderId="12" xfId="1" applyFont="1" applyFill="1" applyBorder="1" applyAlignment="1" applyProtection="1">
      <alignment horizontal="left" vertical="center"/>
      <protection locked="0"/>
    </xf>
    <xf numFmtId="0" fontId="22" fillId="4" borderId="4" xfId="1" applyFont="1" applyFill="1" applyBorder="1" applyAlignment="1" applyProtection="1">
      <alignment horizontal="left" vertical="center"/>
      <protection locked="0"/>
    </xf>
    <xf numFmtId="0" fontId="22" fillId="4" borderId="2" xfId="1" applyFont="1" applyFill="1" applyBorder="1" applyAlignment="1" applyProtection="1">
      <alignment horizontal="center" vertical="center"/>
      <protection locked="0"/>
    </xf>
    <xf numFmtId="0" fontId="21" fillId="4" borderId="2" xfId="1" applyFont="1" applyFill="1" applyBorder="1" applyAlignment="1" applyProtection="1">
      <alignment horizontal="center" vertical="center"/>
      <protection locked="0"/>
    </xf>
    <xf numFmtId="0" fontId="18" fillId="5" borderId="2" xfId="1" applyFont="1" applyBorder="1" applyAlignment="1" applyProtection="1">
      <alignment horizontal="center" vertical="center"/>
    </xf>
    <xf numFmtId="0" fontId="0" fillId="4" borderId="0" xfId="0" applyFill="1" applyAlignment="1" applyProtection="1">
      <alignment horizontal="left"/>
      <protection locked="0"/>
    </xf>
    <xf numFmtId="0" fontId="13" fillId="4" borderId="3" xfId="1" applyFont="1" applyFill="1" applyBorder="1" applyAlignment="1" applyProtection="1">
      <alignment horizontal="left" vertical="center"/>
      <protection locked="0"/>
    </xf>
    <xf numFmtId="0" fontId="13" fillId="4" borderId="12" xfId="1" applyFont="1" applyFill="1" applyBorder="1" applyAlignment="1" applyProtection="1">
      <alignment horizontal="left" vertical="center"/>
      <protection locked="0"/>
    </xf>
    <xf numFmtId="0" fontId="13" fillId="4" borderId="4" xfId="1" applyFont="1" applyFill="1" applyBorder="1" applyAlignment="1" applyProtection="1">
      <alignment horizontal="left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2" fillId="4" borderId="3" xfId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center" vertical="center"/>
    </xf>
    <xf numFmtId="0" fontId="22" fillId="4" borderId="4" xfId="1" applyFont="1" applyFill="1" applyBorder="1" applyAlignment="1" applyProtection="1">
      <alignment horizontal="center" vertical="center"/>
    </xf>
    <xf numFmtId="0" fontId="1" fillId="5" borderId="0" xfId="1" applyFont="1" applyAlignment="1" applyProtection="1">
      <alignment horizontal="center" vertical="center"/>
      <protection locked="0"/>
    </xf>
    <xf numFmtId="0" fontId="13" fillId="5" borderId="0" xfId="1" applyFont="1" applyAlignment="1" applyProtection="1">
      <alignment horizontal="center"/>
      <protection locked="0"/>
    </xf>
    <xf numFmtId="0" fontId="20" fillId="3" borderId="0" xfId="1" applyFont="1" applyFill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left" vertical="center"/>
      <protection locked="0"/>
    </xf>
    <xf numFmtId="0" fontId="22" fillId="4" borderId="1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13" fillId="5" borderId="3" xfId="1" applyFont="1" applyBorder="1" applyAlignment="1">
      <alignment horizontal="center" vertical="center"/>
    </xf>
    <xf numFmtId="0" fontId="13" fillId="5" borderId="12" xfId="1" applyFont="1" applyBorder="1" applyAlignment="1">
      <alignment horizontal="center" vertical="center"/>
    </xf>
    <xf numFmtId="165" fontId="0" fillId="0" borderId="16" xfId="0" applyNumberFormat="1" applyBorder="1" applyAlignment="1">
      <alignment horizontal="left" vertical="center"/>
    </xf>
    <xf numFmtId="165" fontId="0" fillId="0" borderId="15" xfId="0" applyNumberForma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left" shrinkToFit="1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30" fillId="0" borderId="0" xfId="0" applyFont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9" fontId="3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 shrinkToFit="1"/>
    </xf>
    <xf numFmtId="0" fontId="1" fillId="0" borderId="4" xfId="0" applyFont="1" applyBorder="1" applyAlignment="1" applyProtection="1">
      <alignment horizontal="center" shrinkToFi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54" fillId="11" borderId="0" xfId="0" applyFont="1" applyFill="1" applyAlignment="1">
      <alignment horizontal="center" vertical="center"/>
    </xf>
    <xf numFmtId="0" fontId="51" fillId="12" borderId="3" xfId="0" applyFont="1" applyFill="1" applyBorder="1" applyAlignment="1">
      <alignment horizontal="center" vertical="center"/>
    </xf>
    <xf numFmtId="0" fontId="51" fillId="12" borderId="4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12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left" vertical="center"/>
    </xf>
    <xf numFmtId="0" fontId="50" fillId="7" borderId="12" xfId="0" applyFont="1" applyFill="1" applyBorder="1" applyAlignment="1">
      <alignment horizontal="left" vertical="center"/>
    </xf>
    <xf numFmtId="0" fontId="50" fillId="7" borderId="4" xfId="0" applyFont="1" applyFill="1" applyBorder="1" applyAlignment="1">
      <alignment horizontal="left" vertical="center"/>
    </xf>
    <xf numFmtId="0" fontId="50" fillId="12" borderId="10" xfId="0" applyFont="1" applyFill="1" applyBorder="1" applyAlignment="1">
      <alignment horizontal="left" vertical="center"/>
    </xf>
    <xf numFmtId="0" fontId="50" fillId="12" borderId="8" xfId="0" applyFont="1" applyFill="1" applyBorder="1" applyAlignment="1">
      <alignment horizontal="left" vertical="center"/>
    </xf>
    <xf numFmtId="0" fontId="50" fillId="12" borderId="11" xfId="0" applyFont="1" applyFill="1" applyBorder="1" applyAlignment="1">
      <alignment horizontal="left" vertical="center"/>
    </xf>
    <xf numFmtId="0" fontId="50" fillId="8" borderId="3" xfId="0" applyFont="1" applyFill="1" applyBorder="1" applyAlignment="1">
      <alignment horizontal="left" vertical="center"/>
    </xf>
    <xf numFmtId="0" fontId="50" fillId="8" borderId="12" xfId="0" applyFont="1" applyFill="1" applyBorder="1" applyAlignment="1">
      <alignment horizontal="left" vertical="center"/>
    </xf>
    <xf numFmtId="0" fontId="50" fillId="8" borderId="4" xfId="0" applyFont="1" applyFill="1" applyBorder="1" applyAlignment="1">
      <alignment horizontal="left" vertical="center"/>
    </xf>
    <xf numFmtId="0" fontId="39" fillId="8" borderId="3" xfId="0" applyFont="1" applyFill="1" applyBorder="1" applyAlignment="1">
      <alignment horizontal="left" vertical="center" wrapText="1"/>
    </xf>
    <xf numFmtId="0" fontId="39" fillId="8" borderId="12" xfId="0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left" vertical="center" wrapText="1"/>
    </xf>
    <xf numFmtId="0" fontId="50" fillId="9" borderId="0" xfId="0" applyFont="1" applyFill="1" applyAlignment="1">
      <alignment horizontal="left" vertical="center"/>
    </xf>
    <xf numFmtId="0" fontId="55" fillId="13" borderId="3" xfId="0" applyFont="1" applyFill="1" applyBorder="1" applyAlignment="1">
      <alignment horizontal="center" vertical="center" wrapText="1"/>
    </xf>
    <xf numFmtId="0" fontId="55" fillId="13" borderId="12" xfId="0" applyFont="1" applyFill="1" applyBorder="1" applyAlignment="1">
      <alignment horizontal="center" vertical="center" wrapText="1"/>
    </xf>
    <xf numFmtId="0" fontId="55" fillId="13" borderId="4" xfId="0" applyFont="1" applyFill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0" fillId="12" borderId="14" xfId="0" applyFont="1" applyFill="1" applyBorder="1" applyAlignment="1">
      <alignment horizontal="left" vertical="center"/>
    </xf>
    <xf numFmtId="0" fontId="50" fillId="12" borderId="16" xfId="0" applyFont="1" applyFill="1" applyBorder="1" applyAlignment="1">
      <alignment horizontal="left" vertical="center"/>
    </xf>
    <xf numFmtId="0" fontId="50" fillId="12" borderId="15" xfId="0" applyFont="1" applyFill="1" applyBorder="1" applyAlignment="1">
      <alignment horizontal="left" vertical="center"/>
    </xf>
    <xf numFmtId="0" fontId="50" fillId="12" borderId="9" xfId="0" applyFont="1" applyFill="1" applyBorder="1" applyAlignment="1">
      <alignment horizontal="left" vertical="center"/>
    </xf>
    <xf numFmtId="0" fontId="50" fillId="12" borderId="0" xfId="0" applyFont="1" applyFill="1" applyBorder="1" applyAlignment="1">
      <alignment horizontal="left" vertical="center"/>
    </xf>
    <xf numFmtId="0" fontId="50" fillId="12" borderId="7" xfId="0" applyFont="1" applyFill="1" applyBorder="1" applyAlignment="1">
      <alignment horizontal="left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0" fillId="7" borderId="12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9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42" fillId="0" borderId="10" xfId="0" applyFont="1" applyBorder="1" applyAlignment="1">
      <alignment horizontal="center" wrapText="1"/>
    </xf>
    <xf numFmtId="0" fontId="42" fillId="0" borderId="8" xfId="0" applyFont="1" applyBorder="1" applyAlignment="1">
      <alignment horizontal="center" wrapText="1"/>
    </xf>
    <xf numFmtId="0" fontId="42" fillId="0" borderId="11" xfId="0" applyFont="1" applyBorder="1" applyAlignment="1">
      <alignment horizontal="center" wrapText="1"/>
    </xf>
    <xf numFmtId="0" fontId="42" fillId="7" borderId="16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49" fontId="41" fillId="0" borderId="3" xfId="0" applyNumberFormat="1" applyFont="1" applyBorder="1" applyAlignment="1">
      <alignment vertical="center" wrapText="1"/>
    </xf>
    <xf numFmtId="49" fontId="41" fillId="0" borderId="12" xfId="0" applyNumberFormat="1" applyFont="1" applyBorder="1" applyAlignment="1">
      <alignment vertical="center" wrapText="1"/>
    </xf>
    <xf numFmtId="49" fontId="41" fillId="0" borderId="4" xfId="0" applyNumberFormat="1" applyFont="1" applyBorder="1" applyAlignment="1">
      <alignment vertical="center" wrapText="1"/>
    </xf>
    <xf numFmtId="3" fontId="39" fillId="6" borderId="12" xfId="0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6" borderId="16" xfId="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textRotation="90" wrapText="1"/>
    </xf>
    <xf numFmtId="0" fontId="57" fillId="0" borderId="5" xfId="0" applyFont="1" applyBorder="1" applyAlignment="1">
      <alignment horizontal="center" vertical="center" textRotation="90" wrapText="1"/>
    </xf>
    <xf numFmtId="0" fontId="57" fillId="0" borderId="6" xfId="0" applyFont="1" applyBorder="1" applyAlignment="1">
      <alignment horizontal="center" vertical="center" textRotation="90" wrapText="1"/>
    </xf>
    <xf numFmtId="0" fontId="58" fillId="6" borderId="16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wrapText="1"/>
    </xf>
    <xf numFmtId="0" fontId="42" fillId="6" borderId="4" xfId="0" applyFont="1" applyFill="1" applyBorder="1" applyAlignment="1">
      <alignment horizont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8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left" vertical="center" wrapText="1"/>
    </xf>
    <xf numFmtId="0" fontId="59" fillId="0" borderId="16" xfId="0" applyFont="1" applyBorder="1" applyAlignment="1">
      <alignment horizontal="left" vertical="center" wrapText="1"/>
    </xf>
    <xf numFmtId="0" fontId="59" fillId="0" borderId="15" xfId="0" applyFont="1" applyBorder="1" applyAlignment="1">
      <alignment horizontal="left" vertical="center" wrapText="1"/>
    </xf>
    <xf numFmtId="0" fontId="58" fillId="0" borderId="9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2" fillId="6" borderId="8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left" vertical="center" wrapText="1"/>
    </xf>
    <xf numFmtId="0" fontId="42" fillId="6" borderId="0" xfId="0" applyFont="1" applyFill="1" applyBorder="1" applyAlignment="1">
      <alignment horizontal="left" vertical="center" wrapText="1"/>
    </xf>
    <xf numFmtId="0" fontId="42" fillId="0" borderId="9" xfId="0" applyFont="1" applyBorder="1" applyAlignment="1">
      <alignment horizontal="center" vertical="center" wrapText="1"/>
    </xf>
    <xf numFmtId="0" fontId="41" fillId="6" borderId="16" xfId="0" applyFont="1" applyFill="1" applyBorder="1" applyAlignment="1">
      <alignment horizontal="center" vertical="center" wrapText="1"/>
    </xf>
    <xf numFmtId="0" fontId="41" fillId="6" borderId="15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9" fillId="6" borderId="8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center"/>
    </xf>
    <xf numFmtId="0" fontId="60" fillId="0" borderId="12" xfId="0" applyFont="1" applyBorder="1" applyAlignment="1">
      <alignment horizontal="left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left"/>
    </xf>
    <xf numFmtId="0" fontId="42" fillId="0" borderId="0" xfId="0" applyFont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2" fillId="0" borderId="3" xfId="0" applyFont="1" applyBorder="1" applyAlignment="1">
      <alignment horizontal="right" vertical="center" wrapText="1"/>
    </xf>
    <xf numFmtId="0" fontId="42" fillId="0" borderId="12" xfId="0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shrinkToFit="1"/>
      <protection locked="0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34" fillId="0" borderId="1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2" fillId="0" borderId="0" xfId="0" applyFont="1" applyAlignment="1" applyProtection="1">
      <alignment horizontal="center" vertical="center"/>
      <protection locked="0"/>
    </xf>
    <xf numFmtId="0" fontId="61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/>
    </xf>
  </cellXfs>
  <cellStyles count="3">
    <cellStyle name="Good" xfId="1" builtinId="26"/>
    <cellStyle name="Normal" xfId="0" builtinId="0"/>
    <cellStyle name="Style 1" xfId="2" xr:uid="{8B741910-6F8F-4974-9074-20F110083DD3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/Downloads/Users/nagarajan/Downloads/14%20IT%20Cal%20Manimaran%20-2013-2014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Income&amp;Exp"/>
      <sheetName val="cal1"/>
      <sheetName val="cal2"/>
      <sheetName val="cal3"/>
      <sheetName val="cal4"/>
      <sheetName val="F16p1"/>
      <sheetName val="F16p2"/>
      <sheetName val="F12Cp1"/>
      <sheetName val="F12Cp2"/>
      <sheetName val="Saral"/>
      <sheetName val="ITR -1"/>
      <sheetName val="Ack"/>
      <sheetName val="F16aa1"/>
      <sheetName val="F16aa2"/>
      <sheetName val="F16aa3"/>
    </sheetNames>
    <sheetDataSet>
      <sheetData sheetId="0" refreshError="1">
        <row r="23">
          <cell r="U23" t="str">
            <v>"Nil"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DE41-0D1E-4669-8F12-8B9E71DA1E7E}">
  <dimension ref="A1:BI54"/>
  <sheetViews>
    <sheetView workbookViewId="0">
      <selection activeCell="Q22" sqref="Q22"/>
    </sheetView>
  </sheetViews>
  <sheetFormatPr defaultColWidth="9.14453125" defaultRowHeight="13.5" x14ac:dyDescent="0.15"/>
  <cols>
    <col min="1" max="1" width="4.16796875" style="3" customWidth="1"/>
    <col min="2" max="2" width="9.14453125" style="3"/>
    <col min="3" max="3" width="11.56640625" style="3" customWidth="1"/>
    <col min="4" max="4" width="8.875" style="3" customWidth="1"/>
    <col min="5" max="5" width="2.6875" style="3" customWidth="1"/>
    <col min="6" max="15" width="3.765625" style="3" customWidth="1"/>
    <col min="16" max="16" width="14.66015625" style="3" customWidth="1"/>
    <col min="17" max="17" width="3.2265625" style="3" customWidth="1"/>
    <col min="18" max="18" width="4.16796875" style="3" customWidth="1"/>
    <col min="19" max="19" width="3.62890625" style="3" customWidth="1"/>
    <col min="20" max="20" width="4.3046875" style="3" customWidth="1"/>
    <col min="21" max="21" width="3.2265625" style="3" customWidth="1"/>
    <col min="22" max="22" width="4.5703125" style="3" customWidth="1"/>
    <col min="23" max="23" width="4.16796875" style="3" customWidth="1"/>
    <col min="24" max="24" width="3.8984375" style="3" customWidth="1"/>
    <col min="25" max="25" width="4.4375" style="3" customWidth="1"/>
    <col min="26" max="26" width="4.70703125" style="3" customWidth="1"/>
    <col min="27" max="27" width="3.2265625" style="3" customWidth="1"/>
    <col min="28" max="28" width="2.6875" style="3" customWidth="1"/>
    <col min="29" max="29" width="2.82421875" style="3" customWidth="1"/>
    <col min="30" max="30" width="3.62890625" style="3" customWidth="1"/>
    <col min="31" max="31" width="3.765625" style="3" customWidth="1"/>
    <col min="32" max="32" width="3.8984375" style="3" customWidth="1"/>
    <col min="33" max="34" width="3.359375" style="3" customWidth="1"/>
    <col min="35" max="35" width="3.2265625" style="3" customWidth="1"/>
    <col min="36" max="36" width="3.765625" style="3" customWidth="1"/>
    <col min="37" max="38" width="3.62890625" style="3" customWidth="1"/>
    <col min="39" max="16384" width="9.14453125" style="3"/>
  </cols>
  <sheetData>
    <row r="1" spans="1:42" s="1" customFormat="1" ht="15" x14ac:dyDescent="0.2">
      <c r="A1" s="381" t="s">
        <v>244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3"/>
      <c r="AI1" s="63"/>
      <c r="AJ1" s="63"/>
      <c r="AK1" s="63"/>
      <c r="AL1" s="63"/>
      <c r="AM1" s="63"/>
      <c r="AN1" s="63"/>
      <c r="AO1" s="63"/>
      <c r="AP1" s="63"/>
    </row>
    <row r="2" spans="1:42" s="1" customFormat="1" ht="20.100000000000001" customHeight="1" x14ac:dyDescent="0.2">
      <c r="A2" s="382" t="s">
        <v>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48" t="s">
        <v>52</v>
      </c>
      <c r="R2" s="48" t="s">
        <v>53</v>
      </c>
      <c r="S2" s="48" t="s">
        <v>54</v>
      </c>
      <c r="T2" s="48" t="s">
        <v>55</v>
      </c>
      <c r="U2" s="48" t="s">
        <v>56</v>
      </c>
      <c r="V2" s="48" t="s">
        <v>57</v>
      </c>
      <c r="W2" s="48" t="s">
        <v>58</v>
      </c>
      <c r="X2" s="48" t="s">
        <v>59</v>
      </c>
      <c r="Y2" s="48" t="s">
        <v>45</v>
      </c>
      <c r="Z2" s="60"/>
      <c r="AA2" s="48" t="s">
        <v>60</v>
      </c>
      <c r="AB2" s="48"/>
      <c r="AC2" s="48"/>
      <c r="AD2" s="48"/>
      <c r="AE2" s="48"/>
      <c r="AF2" s="48"/>
      <c r="AG2" s="60"/>
      <c r="AH2" s="63"/>
      <c r="AI2" s="63"/>
      <c r="AJ2" s="63"/>
      <c r="AK2" s="63"/>
      <c r="AL2" s="63"/>
      <c r="AM2" s="63"/>
      <c r="AN2" s="63"/>
      <c r="AO2" s="63"/>
      <c r="AP2" s="63"/>
    </row>
    <row r="3" spans="1:42" s="2" customFormat="1" ht="18" customHeight="1" x14ac:dyDescent="0.2">
      <c r="A3" s="12">
        <v>1</v>
      </c>
      <c r="B3" s="12" t="s">
        <v>1</v>
      </c>
      <c r="E3" s="13" t="s">
        <v>13</v>
      </c>
      <c r="F3" s="359" t="s">
        <v>225</v>
      </c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48"/>
      <c r="R3" s="48"/>
      <c r="S3" s="48"/>
      <c r="T3" s="48"/>
      <c r="U3" s="48"/>
      <c r="V3" s="48"/>
      <c r="W3" s="48"/>
      <c r="X3" s="48"/>
      <c r="Y3" s="48"/>
      <c r="Z3" s="60"/>
      <c r="AA3" s="48"/>
      <c r="AB3" s="48"/>
      <c r="AC3" s="48"/>
      <c r="AD3" s="48"/>
      <c r="AE3" s="48"/>
      <c r="AF3" s="48"/>
      <c r="AG3" s="58"/>
      <c r="AH3" s="64"/>
      <c r="AI3" s="64"/>
      <c r="AJ3" s="64"/>
      <c r="AK3" s="64"/>
      <c r="AL3" s="64"/>
      <c r="AM3" s="64"/>
      <c r="AN3" s="64"/>
      <c r="AO3" s="64"/>
      <c r="AP3" s="64"/>
    </row>
    <row r="4" spans="1:42" s="2" customFormat="1" ht="20.100000000000001" customHeight="1" x14ac:dyDescent="0.2">
      <c r="A4" s="12">
        <v>2</v>
      </c>
      <c r="B4" s="12" t="s">
        <v>4</v>
      </c>
      <c r="E4" s="13" t="s">
        <v>13</v>
      </c>
      <c r="F4" s="359" t="s">
        <v>83</v>
      </c>
      <c r="G4" s="359"/>
      <c r="H4" s="359"/>
      <c r="I4" s="359"/>
      <c r="J4" s="359"/>
      <c r="K4" s="359"/>
      <c r="L4" s="359"/>
      <c r="M4" s="386" t="s">
        <v>212</v>
      </c>
      <c r="N4" s="387"/>
      <c r="O4" s="388">
        <v>23388</v>
      </c>
      <c r="P4" s="389"/>
      <c r="Q4" s="66" t="s">
        <v>61</v>
      </c>
      <c r="R4" s="49" t="s">
        <v>62</v>
      </c>
      <c r="S4" s="49" t="s">
        <v>63</v>
      </c>
      <c r="T4" s="49" t="s">
        <v>64</v>
      </c>
      <c r="U4" s="48"/>
      <c r="V4" s="48"/>
      <c r="W4" s="48"/>
      <c r="X4" s="48"/>
      <c r="Y4" s="48"/>
      <c r="Z4" s="60"/>
      <c r="AA4" s="48">
        <f>IF(COUNT(MATCH(AA7,$Q$2:$Y$2,0)=1),1,IF(COUNT(MATCH(AA7,$Q$4:$T$4,0)=1),2,IF(COUNT(MATCH(AA7,$Q$5:$U$5,0)=1),3,IF(COUNT(MATCH(AA7,$Q$6:$X$6,0)=1),4,0))))</f>
        <v>4</v>
      </c>
      <c r="AB4" s="48"/>
      <c r="AC4" s="48"/>
      <c r="AD4" s="48"/>
      <c r="AE4" s="48"/>
      <c r="AF4" s="48"/>
      <c r="AG4" s="58"/>
      <c r="AH4" s="64"/>
      <c r="AI4" s="64"/>
      <c r="AJ4" s="64"/>
      <c r="AK4" s="64"/>
      <c r="AL4" s="64"/>
      <c r="AM4" s="64"/>
      <c r="AN4" s="64"/>
      <c r="AO4" s="64"/>
      <c r="AP4" s="64"/>
    </row>
    <row r="5" spans="1:42" s="2" customFormat="1" ht="20.100000000000001" customHeight="1" x14ac:dyDescent="0.2">
      <c r="A5" s="12">
        <v>3</v>
      </c>
      <c r="B5" s="12" t="s">
        <v>2</v>
      </c>
      <c r="E5" s="13" t="s">
        <v>13</v>
      </c>
      <c r="F5" s="359" t="s">
        <v>226</v>
      </c>
      <c r="G5" s="359"/>
      <c r="H5" s="359"/>
      <c r="I5" s="359"/>
      <c r="J5" s="359"/>
      <c r="K5" s="359"/>
      <c r="L5" s="359"/>
      <c r="M5" s="359"/>
      <c r="N5" s="359"/>
      <c r="O5" s="359"/>
      <c r="P5" s="58"/>
      <c r="Q5" s="66" t="s">
        <v>65</v>
      </c>
      <c r="R5" s="49" t="s">
        <v>66</v>
      </c>
      <c r="S5" s="49" t="s">
        <v>67</v>
      </c>
      <c r="T5" s="49" t="s">
        <v>68</v>
      </c>
      <c r="U5" s="49" t="s">
        <v>69</v>
      </c>
      <c r="V5" s="49"/>
      <c r="W5" s="49"/>
      <c r="X5" s="48"/>
      <c r="Y5" s="48"/>
      <c r="Z5" s="60"/>
      <c r="AA5" s="48" t="s">
        <v>142</v>
      </c>
      <c r="AB5" s="372" t="s">
        <v>146</v>
      </c>
      <c r="AC5" s="372"/>
      <c r="AD5" s="372"/>
      <c r="AE5" s="48"/>
      <c r="AF5" s="48"/>
      <c r="AG5" s="58"/>
      <c r="AH5" s="64"/>
      <c r="AI5" s="64"/>
      <c r="AJ5" s="64"/>
      <c r="AK5" s="64"/>
      <c r="AL5" s="64"/>
      <c r="AM5" s="64"/>
      <c r="AN5" s="64"/>
      <c r="AO5" s="64"/>
      <c r="AP5" s="64"/>
    </row>
    <row r="6" spans="1:42" s="2" customFormat="1" ht="20.100000000000001" customHeight="1" x14ac:dyDescent="0.2">
      <c r="A6" s="12">
        <v>4</v>
      </c>
      <c r="B6" s="12" t="s">
        <v>3</v>
      </c>
      <c r="E6" s="13" t="s">
        <v>13</v>
      </c>
      <c r="F6" s="383" t="s">
        <v>227</v>
      </c>
      <c r="G6" s="384"/>
      <c r="H6" s="384"/>
      <c r="I6" s="384"/>
      <c r="J6" s="384"/>
      <c r="K6" s="384"/>
      <c r="L6" s="384"/>
      <c r="M6" s="384"/>
      <c r="N6" s="385"/>
      <c r="O6" s="62"/>
      <c r="P6" s="61"/>
      <c r="Q6" s="49" t="s">
        <v>70</v>
      </c>
      <c r="R6" s="49" t="s">
        <v>71</v>
      </c>
      <c r="S6" s="49" t="s">
        <v>72</v>
      </c>
      <c r="T6" s="49" t="s">
        <v>46</v>
      </c>
      <c r="U6" s="49" t="s">
        <v>73</v>
      </c>
      <c r="V6" s="49" t="s">
        <v>47</v>
      </c>
      <c r="W6" s="65" t="s">
        <v>74</v>
      </c>
      <c r="X6" s="65" t="s">
        <v>75</v>
      </c>
      <c r="Y6" s="48"/>
      <c r="Z6" s="60"/>
      <c r="AA6" s="48" t="str">
        <f>TRIM(F3)</f>
        <v>S.SAMUEL SELVARAJ B.SC,M.A.B.Ed</v>
      </c>
      <c r="AB6" s="48"/>
      <c r="AC6" s="48"/>
      <c r="AD6" s="48"/>
      <c r="AE6" s="48"/>
      <c r="AF6" s="48"/>
      <c r="AG6" s="58"/>
      <c r="AH6" s="64"/>
      <c r="AI6" s="64"/>
      <c r="AJ6" s="64"/>
      <c r="AK6" s="64"/>
      <c r="AL6" s="64"/>
      <c r="AM6" s="64"/>
      <c r="AN6" s="64"/>
      <c r="AO6" s="64"/>
      <c r="AP6" s="64"/>
    </row>
    <row r="7" spans="1:42" s="2" customFormat="1" ht="20.100000000000001" customHeight="1" x14ac:dyDescent="0.2">
      <c r="A7" s="12">
        <v>5</v>
      </c>
      <c r="B7" s="12" t="s">
        <v>8</v>
      </c>
      <c r="E7" s="13" t="s">
        <v>13</v>
      </c>
      <c r="F7" s="359" t="s">
        <v>243</v>
      </c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59"/>
      <c r="R7" s="59"/>
      <c r="S7" s="59"/>
      <c r="T7" s="60"/>
      <c r="U7" s="60"/>
      <c r="V7" s="60"/>
      <c r="W7" s="60"/>
      <c r="X7" s="60"/>
      <c r="Y7" s="60"/>
      <c r="Z7" s="60"/>
      <c r="AA7" s="48" t="str">
        <f>LEFT(AA6,1)</f>
        <v>S</v>
      </c>
      <c r="AB7" s="48"/>
      <c r="AC7" s="48"/>
      <c r="AD7" s="48"/>
      <c r="AE7" s="48"/>
      <c r="AF7" s="48"/>
      <c r="AG7" s="58"/>
      <c r="AH7" s="64"/>
      <c r="AI7" s="64"/>
      <c r="AJ7" s="64"/>
      <c r="AK7" s="64"/>
      <c r="AL7" s="64"/>
      <c r="AM7" s="64"/>
      <c r="AN7" s="64"/>
      <c r="AO7" s="64"/>
      <c r="AP7" s="64"/>
    </row>
    <row r="8" spans="1:42" s="2" customFormat="1" ht="20.100000000000001" customHeight="1" x14ac:dyDescent="0.2">
      <c r="A8" s="12">
        <v>6</v>
      </c>
      <c r="B8" s="12" t="s">
        <v>9</v>
      </c>
      <c r="E8" s="13" t="s">
        <v>13</v>
      </c>
      <c r="F8" s="360" t="s">
        <v>241</v>
      </c>
      <c r="G8" s="361"/>
      <c r="H8" s="361"/>
      <c r="I8" s="361"/>
      <c r="J8" s="361"/>
      <c r="K8" s="361"/>
      <c r="L8" s="361"/>
      <c r="M8" s="361"/>
      <c r="N8" s="361"/>
      <c r="O8" s="362"/>
      <c r="P8" s="14" t="s">
        <v>108</v>
      </c>
      <c r="Q8" s="373">
        <v>642109</v>
      </c>
      <c r="R8" s="374"/>
      <c r="S8" s="374"/>
      <c r="T8" s="375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64"/>
      <c r="AI8" s="64"/>
      <c r="AJ8" s="64"/>
      <c r="AK8" s="64"/>
      <c r="AL8" s="64"/>
      <c r="AM8" s="64"/>
      <c r="AN8" s="64"/>
      <c r="AO8" s="64"/>
      <c r="AP8" s="64"/>
    </row>
    <row r="9" spans="1:42" s="2" customFormat="1" ht="20.100000000000001" customHeight="1" x14ac:dyDescent="0.2">
      <c r="A9" s="12">
        <v>7</v>
      </c>
      <c r="B9" s="12" t="s">
        <v>10</v>
      </c>
      <c r="E9" s="13" t="s">
        <v>13</v>
      </c>
      <c r="F9" s="360" t="s">
        <v>228</v>
      </c>
      <c r="G9" s="361"/>
      <c r="H9" s="361"/>
      <c r="I9" s="361"/>
      <c r="J9" s="361"/>
      <c r="K9" s="361"/>
      <c r="L9" s="361"/>
      <c r="M9" s="361"/>
      <c r="N9" s="361"/>
      <c r="O9" s="361"/>
      <c r="P9" s="104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H9" s="64"/>
      <c r="AI9" s="64"/>
      <c r="AJ9" s="64"/>
      <c r="AK9" s="64"/>
      <c r="AL9" s="64"/>
      <c r="AM9" s="64"/>
      <c r="AN9" s="64"/>
      <c r="AO9" s="64"/>
      <c r="AP9" s="64"/>
    </row>
    <row r="10" spans="1:42" s="2" customFormat="1" ht="20.100000000000001" customHeight="1" x14ac:dyDescent="0.2">
      <c r="A10" s="12">
        <v>8</v>
      </c>
      <c r="B10" s="12" t="s">
        <v>5</v>
      </c>
      <c r="E10" s="13" t="s">
        <v>13</v>
      </c>
      <c r="F10" s="359" t="s">
        <v>229</v>
      </c>
      <c r="G10" s="359"/>
      <c r="H10" s="359"/>
      <c r="I10" s="359"/>
      <c r="J10" s="359"/>
      <c r="K10" s="359"/>
      <c r="L10" s="359"/>
      <c r="M10" s="359"/>
      <c r="N10" s="359"/>
      <c r="O10" s="359"/>
      <c r="P10" s="58"/>
      <c r="Q10" s="380" t="s">
        <v>76</v>
      </c>
      <c r="R10" s="380"/>
      <c r="S10" s="380"/>
      <c r="T10" s="380"/>
      <c r="U10" s="380"/>
      <c r="V10" s="376">
        <v>981150</v>
      </c>
      <c r="W10" s="376"/>
      <c r="X10" s="376"/>
      <c r="Y10" s="376"/>
      <c r="Z10" s="58"/>
      <c r="AA10" s="58"/>
      <c r="AB10" s="58"/>
    </row>
    <row r="11" spans="1:42" s="2" customFormat="1" ht="20.100000000000001" customHeight="1" x14ac:dyDescent="0.2">
      <c r="A11" s="12">
        <v>9</v>
      </c>
      <c r="B11" s="12" t="s">
        <v>6</v>
      </c>
      <c r="E11" s="13" t="s">
        <v>13</v>
      </c>
      <c r="F11" s="359" t="s">
        <v>219</v>
      </c>
      <c r="G11" s="359"/>
      <c r="H11" s="359"/>
      <c r="I11" s="359"/>
      <c r="J11" s="359"/>
      <c r="K11" s="359"/>
      <c r="L11" s="359"/>
      <c r="M11" s="359"/>
      <c r="N11" s="359"/>
      <c r="O11" s="359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42" s="2" customFormat="1" ht="20.100000000000001" customHeight="1" x14ac:dyDescent="0.2">
      <c r="A12" s="12">
        <v>10</v>
      </c>
      <c r="B12" s="12" t="s">
        <v>7</v>
      </c>
      <c r="E12" s="13" t="s">
        <v>13</v>
      </c>
      <c r="F12" s="359" t="s">
        <v>221</v>
      </c>
      <c r="G12" s="359"/>
      <c r="H12" s="359"/>
      <c r="I12" s="359"/>
      <c r="J12" s="359"/>
      <c r="K12" s="359"/>
      <c r="L12" s="359"/>
      <c r="M12" s="359"/>
      <c r="N12" s="359"/>
      <c r="O12" s="359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42" s="2" customFormat="1" ht="20.100000000000001" customHeight="1" x14ac:dyDescent="0.2">
      <c r="A13" s="12">
        <v>11</v>
      </c>
      <c r="B13" s="12" t="s">
        <v>11</v>
      </c>
      <c r="E13" s="13" t="s">
        <v>13</v>
      </c>
      <c r="F13" s="359">
        <v>940</v>
      </c>
      <c r="G13" s="359"/>
      <c r="H13" s="359"/>
      <c r="I13" s="359"/>
      <c r="J13" s="359"/>
      <c r="K13" s="359"/>
      <c r="L13" s="359"/>
      <c r="M13" s="359"/>
      <c r="N13" s="359"/>
      <c r="O13" s="359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42" s="2" customFormat="1" ht="20.100000000000001" customHeight="1" x14ac:dyDescent="0.2">
      <c r="A14" s="12">
        <v>12</v>
      </c>
      <c r="B14" s="12" t="s">
        <v>12</v>
      </c>
      <c r="E14" s="13" t="s">
        <v>13</v>
      </c>
      <c r="F14" s="359">
        <v>940</v>
      </c>
      <c r="G14" s="359"/>
      <c r="H14" s="359"/>
      <c r="I14" s="359"/>
      <c r="J14" s="359"/>
      <c r="K14" s="359"/>
      <c r="L14" s="359"/>
      <c r="M14" s="359"/>
      <c r="N14" s="359"/>
      <c r="O14" s="359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42" s="2" customFormat="1" ht="20.100000000000001" customHeight="1" x14ac:dyDescent="0.2">
      <c r="A15" s="12">
        <v>13</v>
      </c>
      <c r="B15" s="12" t="s">
        <v>36</v>
      </c>
      <c r="E15" s="13" t="s">
        <v>13</v>
      </c>
      <c r="F15" s="360"/>
      <c r="G15" s="361"/>
      <c r="H15" s="361"/>
      <c r="I15" s="361"/>
      <c r="J15" s="361"/>
      <c r="K15" s="361"/>
      <c r="L15" s="361"/>
      <c r="M15" s="361"/>
      <c r="N15" s="361"/>
      <c r="O15" s="362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42" s="2" customFormat="1" ht="20.100000000000001" customHeight="1" x14ac:dyDescent="0.2">
      <c r="A16" s="12">
        <v>14</v>
      </c>
      <c r="B16" s="15" t="s">
        <v>35</v>
      </c>
      <c r="E16" s="13" t="s">
        <v>13</v>
      </c>
      <c r="F16" s="366"/>
      <c r="G16" s="367"/>
      <c r="H16" s="368"/>
      <c r="I16" s="369"/>
      <c r="J16" s="369"/>
      <c r="K16" s="377"/>
      <c r="L16" s="378"/>
      <c r="M16" s="378"/>
      <c r="N16" s="378"/>
      <c r="O16" s="379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61" s="2" customFormat="1" ht="20.100000000000001" customHeight="1" x14ac:dyDescent="0.2">
      <c r="A17" s="12">
        <v>15</v>
      </c>
      <c r="B17" s="47" t="s">
        <v>141</v>
      </c>
      <c r="E17" s="13" t="s">
        <v>13</v>
      </c>
      <c r="F17" s="370">
        <v>109044</v>
      </c>
      <c r="G17" s="370"/>
      <c r="H17" s="370"/>
      <c r="I17" s="370"/>
      <c r="J17" s="370"/>
      <c r="K17" s="371">
        <f>IF(F17&lt;=200000,F17,200000)</f>
        <v>109044</v>
      </c>
      <c r="L17" s="371"/>
      <c r="M17" s="371"/>
      <c r="N17" s="371"/>
      <c r="O17" s="371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61" s="1" customFormat="1" ht="20.100000000000001" customHeight="1" x14ac:dyDescent="0.2">
      <c r="A18" s="12">
        <v>16</v>
      </c>
      <c r="B18" s="351" t="s">
        <v>48</v>
      </c>
      <c r="C18" s="351"/>
      <c r="D18" s="351"/>
      <c r="E18" s="11" t="s">
        <v>13</v>
      </c>
      <c r="F18" s="363">
        <v>38964</v>
      </c>
      <c r="G18" s="364"/>
      <c r="H18" s="364"/>
      <c r="I18" s="364"/>
      <c r="J18" s="364"/>
      <c r="K18" s="364"/>
      <c r="L18" s="364"/>
      <c r="M18" s="364"/>
      <c r="N18" s="364"/>
      <c r="O18" s="365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5"/>
    </row>
    <row r="19" spans="1:61" s="89" customFormat="1" ht="18" customHeight="1" x14ac:dyDescent="0.2">
      <c r="A19" s="2">
        <v>17</v>
      </c>
      <c r="B19" s="351" t="s">
        <v>205</v>
      </c>
      <c r="C19" s="351"/>
      <c r="D19" s="351"/>
      <c r="E19" s="11" t="s">
        <v>13</v>
      </c>
      <c r="F19" s="356" t="s">
        <v>242</v>
      </c>
      <c r="G19" s="357"/>
      <c r="H19" s="357"/>
      <c r="I19" s="357"/>
      <c r="J19" s="357"/>
      <c r="K19" s="357"/>
      <c r="L19" s="357"/>
      <c r="M19" s="357"/>
      <c r="N19" s="357"/>
      <c r="O19" s="35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89" customFormat="1" ht="18" customHeight="1" x14ac:dyDescent="0.2">
      <c r="A20" s="12">
        <v>18</v>
      </c>
      <c r="B20" s="351" t="s">
        <v>206</v>
      </c>
      <c r="C20" s="351"/>
      <c r="D20" s="351"/>
      <c r="E20" s="11" t="s">
        <v>13</v>
      </c>
      <c r="F20" s="350" t="s">
        <v>230</v>
      </c>
      <c r="G20" s="350"/>
      <c r="H20" s="350"/>
      <c r="I20" s="350"/>
      <c r="J20" s="350"/>
      <c r="K20" s="350"/>
      <c r="L20" s="350"/>
      <c r="M20" s="350"/>
      <c r="N20" s="350"/>
      <c r="O20" s="35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89" customFormat="1" ht="18" customHeight="1" x14ac:dyDescent="0.2">
      <c r="A21" s="2">
        <v>19</v>
      </c>
      <c r="B21" s="351" t="s">
        <v>208</v>
      </c>
      <c r="C21" s="351"/>
      <c r="D21" s="351"/>
      <c r="E21" s="11" t="s">
        <v>13</v>
      </c>
      <c r="F21" s="347" t="s">
        <v>222</v>
      </c>
      <c r="G21" s="348"/>
      <c r="H21" s="348"/>
      <c r="I21" s="348"/>
      <c r="J21" s="90" t="s">
        <v>209</v>
      </c>
      <c r="K21" s="348" t="s">
        <v>223</v>
      </c>
      <c r="L21" s="348"/>
      <c r="M21" s="348"/>
      <c r="N21" s="348"/>
      <c r="O21" s="34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89" customFormat="1" ht="18" customHeight="1" x14ac:dyDescent="0.2">
      <c r="A22" s="12">
        <v>20</v>
      </c>
      <c r="B22" s="351" t="s">
        <v>210</v>
      </c>
      <c r="C22" s="351"/>
      <c r="D22" s="351"/>
      <c r="E22" s="11" t="s">
        <v>13</v>
      </c>
      <c r="F22" s="353" t="s">
        <v>231</v>
      </c>
      <c r="G22" s="353"/>
      <c r="H22" s="353"/>
      <c r="I22" s="353"/>
      <c r="J22" s="353"/>
      <c r="K22" s="353"/>
      <c r="L22" s="353"/>
      <c r="M22" s="353"/>
      <c r="N22" s="353"/>
      <c r="O22" s="3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89" customFormat="1" ht="18" customHeight="1" x14ac:dyDescent="0.2">
      <c r="A23" s="2">
        <v>21</v>
      </c>
      <c r="B23" s="351" t="s">
        <v>213</v>
      </c>
      <c r="C23" s="351"/>
      <c r="D23" s="351"/>
      <c r="E23" s="11" t="s">
        <v>13</v>
      </c>
      <c r="F23" s="355">
        <v>42770</v>
      </c>
      <c r="G23" s="353"/>
      <c r="H23" s="353"/>
      <c r="I23" s="353"/>
      <c r="J23" s="353"/>
      <c r="K23" s="353"/>
      <c r="L23" s="353"/>
      <c r="M23" s="353"/>
      <c r="N23" s="353"/>
      <c r="O23" s="3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89" customFormat="1" ht="18" customHeight="1" x14ac:dyDescent="0.2">
      <c r="A24" s="124">
        <v>22</v>
      </c>
      <c r="B24" s="352" t="s">
        <v>214</v>
      </c>
      <c r="C24" s="352"/>
      <c r="D24" s="352"/>
      <c r="E24" s="125" t="s">
        <v>13</v>
      </c>
      <c r="F24" s="353">
        <f>DATEDIF(O4,F23,"Y")</f>
        <v>53</v>
      </c>
      <c r="G24" s="353"/>
      <c r="H24" s="353"/>
      <c r="I24" s="353"/>
      <c r="J24" s="353"/>
      <c r="K24" s="353"/>
      <c r="L24" s="353"/>
      <c r="M24" s="353"/>
      <c r="N24" s="353"/>
      <c r="O24" s="35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89" customFormat="1" ht="18" customHeight="1" x14ac:dyDescent="0.2">
      <c r="A25" s="2"/>
      <c r="B25" s="351"/>
      <c r="C25" s="351"/>
      <c r="D25" s="351"/>
      <c r="E25" s="11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89" customFormat="1" ht="18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89" customFormat="1" ht="18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89" customFormat="1" ht="18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89" customFormat="1" ht="18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89" customFormat="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89" customFormat="1" ht="18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89" customFormat="1" ht="18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89" customFormat="1" ht="18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89" customFormat="1" ht="18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</sheetData>
  <mergeCells count="43">
    <mergeCell ref="A1:O1"/>
    <mergeCell ref="F9:O9"/>
    <mergeCell ref="A2:P2"/>
    <mergeCell ref="F3:P3"/>
    <mergeCell ref="F5:O5"/>
    <mergeCell ref="F7:P7"/>
    <mergeCell ref="F4:L4"/>
    <mergeCell ref="F6:N6"/>
    <mergeCell ref="M4:N4"/>
    <mergeCell ref="O4:P4"/>
    <mergeCell ref="AB5:AD5"/>
    <mergeCell ref="Q8:T8"/>
    <mergeCell ref="V10:Y10"/>
    <mergeCell ref="K16:O16"/>
    <mergeCell ref="Q10:U10"/>
    <mergeCell ref="F8:O8"/>
    <mergeCell ref="F10:O10"/>
    <mergeCell ref="F12:O12"/>
    <mergeCell ref="B18:D18"/>
    <mergeCell ref="F19:O19"/>
    <mergeCell ref="F11:O11"/>
    <mergeCell ref="B21:D21"/>
    <mergeCell ref="B19:D19"/>
    <mergeCell ref="B20:D20"/>
    <mergeCell ref="F15:O15"/>
    <mergeCell ref="F18:O18"/>
    <mergeCell ref="F16:H16"/>
    <mergeCell ref="I16:J16"/>
    <mergeCell ref="F17:J17"/>
    <mergeCell ref="K17:O17"/>
    <mergeCell ref="F13:O13"/>
    <mergeCell ref="F14:O14"/>
    <mergeCell ref="B25:D25"/>
    <mergeCell ref="F24:O24"/>
    <mergeCell ref="F25:O25"/>
    <mergeCell ref="F23:O23"/>
    <mergeCell ref="B22:D22"/>
    <mergeCell ref="F22:O22"/>
    <mergeCell ref="F21:I21"/>
    <mergeCell ref="K21:O21"/>
    <mergeCell ref="F20:O20"/>
    <mergeCell ref="B23:D23"/>
    <mergeCell ref="B24:D24"/>
  </mergeCells>
  <phoneticPr fontId="23" type="noConversion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9422-F476-44E2-BBEA-2F6BC77EC8ED}">
  <dimension ref="A1:I51"/>
  <sheetViews>
    <sheetView workbookViewId="0">
      <selection activeCell="I7" sqref="I7"/>
    </sheetView>
  </sheetViews>
  <sheetFormatPr defaultColWidth="9.14453125" defaultRowHeight="14.25" x14ac:dyDescent="0.2"/>
  <cols>
    <col min="1" max="1" width="6.859375" style="133" customWidth="1"/>
    <col min="2" max="2" width="9.14453125" style="133"/>
    <col min="3" max="3" width="11.02734375" style="133" customWidth="1"/>
    <col min="4" max="5" width="9.14453125" style="133"/>
    <col min="6" max="6" width="11.97265625" style="133" customWidth="1"/>
    <col min="7" max="7" width="13.31640625" style="133" customWidth="1"/>
    <col min="8" max="8" width="11.02734375" style="133" customWidth="1"/>
    <col min="9" max="9" width="10.35546875" style="133" customWidth="1"/>
    <col min="10" max="16384" width="9.14453125" style="27"/>
  </cols>
  <sheetData>
    <row r="1" spans="1:9" ht="21.75" customHeight="1" x14ac:dyDescent="0.2">
      <c r="A1" s="25" t="s">
        <v>77</v>
      </c>
      <c r="B1" s="108" t="str">
        <f>'General Data'!F3</f>
        <v>S.SAMUEL SELVARAJ B.SC,M.A.B.Ed</v>
      </c>
      <c r="C1" s="108"/>
      <c r="D1" s="26"/>
      <c r="E1" s="26"/>
      <c r="F1" s="26"/>
      <c r="G1" s="26"/>
      <c r="H1" s="26"/>
      <c r="I1" s="26" t="s">
        <v>78</v>
      </c>
    </row>
    <row r="2" spans="1:9" ht="28.5" customHeight="1" x14ac:dyDescent="0.2">
      <c r="A2" s="51" t="s">
        <v>49</v>
      </c>
      <c r="B2" s="397" t="s">
        <v>50</v>
      </c>
      <c r="C2" s="397"/>
      <c r="D2" s="397"/>
      <c r="E2" s="397"/>
      <c r="F2" s="397"/>
      <c r="G2" s="397"/>
      <c r="H2" s="28" t="s">
        <v>51</v>
      </c>
      <c r="I2" s="51" t="s">
        <v>51</v>
      </c>
    </row>
    <row r="3" spans="1:9" ht="18" customHeight="1" x14ac:dyDescent="0.2">
      <c r="A3" s="20">
        <v>10</v>
      </c>
      <c r="B3" s="398" t="s">
        <v>105</v>
      </c>
      <c r="C3" s="391"/>
      <c r="D3" s="391"/>
      <c r="E3" s="391"/>
      <c r="F3" s="391"/>
      <c r="G3" s="391"/>
      <c r="H3" s="19"/>
      <c r="I3" s="79" t="e">
        <f>#REF!</f>
        <v>#REF!</v>
      </c>
    </row>
    <row r="4" spans="1:9" ht="18" customHeight="1" x14ac:dyDescent="0.2">
      <c r="A4" s="20"/>
      <c r="B4" s="18"/>
      <c r="C4" s="18"/>
      <c r="D4" s="18"/>
      <c r="E4" s="18"/>
      <c r="F4" s="18"/>
      <c r="G4" s="18"/>
      <c r="H4" s="19"/>
      <c r="I4" s="19"/>
    </row>
    <row r="5" spans="1:9" ht="18" customHeight="1" x14ac:dyDescent="0.2">
      <c r="A5" s="20">
        <v>11</v>
      </c>
      <c r="B5" s="52" t="s">
        <v>104</v>
      </c>
      <c r="C5" s="109"/>
      <c r="D5" s="109"/>
      <c r="E5" s="109"/>
      <c r="F5" s="109"/>
      <c r="G5" s="109"/>
      <c r="H5" s="19"/>
      <c r="I5" s="74" t="e">
        <f>#REF!</f>
        <v>#REF!</v>
      </c>
    </row>
    <row r="6" spans="1:9" ht="18" customHeight="1" x14ac:dyDescent="0.2">
      <c r="A6" s="20">
        <v>12</v>
      </c>
      <c r="B6" s="52" t="s">
        <v>79</v>
      </c>
      <c r="C6" s="109"/>
      <c r="D6" s="109"/>
      <c r="E6" s="109"/>
      <c r="F6" s="109"/>
      <c r="G6" s="109"/>
      <c r="H6" s="19"/>
      <c r="I6" s="79" t="e">
        <f>I3-I5</f>
        <v>#REF!</v>
      </c>
    </row>
    <row r="7" spans="1:9" ht="18" customHeight="1" x14ac:dyDescent="0.2">
      <c r="A7" s="20"/>
      <c r="B7" s="394" t="s">
        <v>80</v>
      </c>
      <c r="C7" s="395"/>
      <c r="D7" s="395"/>
      <c r="E7" s="395"/>
      <c r="F7" s="395"/>
      <c r="G7" s="395"/>
      <c r="H7" s="19"/>
      <c r="I7" s="74" t="e">
        <f>IF(MOD(I6,10)&lt;5,FLOOR(I6,10),CEILING(I6,10))</f>
        <v>#REF!</v>
      </c>
    </row>
    <row r="8" spans="1:9" ht="18" customHeight="1" x14ac:dyDescent="0.2">
      <c r="A8" s="20">
        <v>13</v>
      </c>
      <c r="B8" s="398" t="s">
        <v>81</v>
      </c>
      <c r="C8" s="391"/>
      <c r="D8" s="391"/>
      <c r="E8" s="391"/>
      <c r="F8" s="391"/>
      <c r="G8" s="391"/>
      <c r="H8" s="19"/>
      <c r="I8" s="19"/>
    </row>
    <row r="9" spans="1:9" ht="18" customHeight="1" x14ac:dyDescent="0.2">
      <c r="A9" s="19"/>
      <c r="B9" s="394" t="s">
        <v>82</v>
      </c>
      <c r="C9" s="390"/>
      <c r="D9" s="126" t="s">
        <v>83</v>
      </c>
      <c r="E9" s="126" t="s">
        <v>84</v>
      </c>
      <c r="F9" s="109" t="s">
        <v>51</v>
      </c>
      <c r="G9" s="126" t="s">
        <v>85</v>
      </c>
      <c r="H9" s="19"/>
      <c r="I9" s="19"/>
    </row>
    <row r="10" spans="1:9" ht="18" customHeight="1" x14ac:dyDescent="0.2">
      <c r="A10" s="19"/>
      <c r="B10" s="23" t="s">
        <v>217</v>
      </c>
      <c r="C10" s="23"/>
      <c r="D10" s="29">
        <v>0</v>
      </c>
      <c r="E10" s="29">
        <v>0</v>
      </c>
      <c r="F10" s="67">
        <v>250000</v>
      </c>
      <c r="G10" s="67" t="str">
        <f>"Nil"</f>
        <v>Nil</v>
      </c>
      <c r="H10" s="19"/>
      <c r="I10" s="78" t="str">
        <f>G10</f>
        <v>Nil</v>
      </c>
    </row>
    <row r="11" spans="1:9" ht="18" customHeight="1" x14ac:dyDescent="0.2">
      <c r="A11" s="19"/>
      <c r="B11" s="23" t="s">
        <v>218</v>
      </c>
      <c r="C11" s="23"/>
      <c r="D11" s="29">
        <v>0.1</v>
      </c>
      <c r="E11" s="29">
        <v>0.1</v>
      </c>
      <c r="F11" s="77" t="e">
        <f>IF(I7&gt;=500000,250000,I7-F10)</f>
        <v>#REF!</v>
      </c>
      <c r="G11" s="76" t="e">
        <f>IF(F11&lt;=0,0,ROUND(F11*10%,0))</f>
        <v>#REF!</v>
      </c>
      <c r="H11" s="19"/>
      <c r="I11" s="19"/>
    </row>
    <row r="12" spans="1:9" ht="18" customHeight="1" x14ac:dyDescent="0.2">
      <c r="A12" s="19"/>
      <c r="B12" s="23" t="s">
        <v>106</v>
      </c>
      <c r="C12" s="23"/>
      <c r="D12" s="29">
        <v>0.2</v>
      </c>
      <c r="E12" s="29">
        <v>0.2</v>
      </c>
      <c r="F12" s="77" t="e">
        <f>IF(I7&gt;=500001,I7-500000,0)</f>
        <v>#REF!</v>
      </c>
      <c r="G12" s="76" t="e">
        <f>ROUND(F12*20%,0)</f>
        <v>#REF!</v>
      </c>
      <c r="H12" s="19"/>
      <c r="I12" s="19"/>
    </row>
    <row r="13" spans="1:9" ht="18" customHeight="1" x14ac:dyDescent="0.2">
      <c r="A13" s="19"/>
      <c r="B13" s="23" t="s">
        <v>107</v>
      </c>
      <c r="C13" s="23"/>
      <c r="D13" s="29">
        <v>0.3</v>
      </c>
      <c r="E13" s="29">
        <v>0.3</v>
      </c>
      <c r="F13" s="77" t="e">
        <f>IF(I7&gt;=1000001,I7-1000000,0)</f>
        <v>#REF!</v>
      </c>
      <c r="G13" s="76" t="e">
        <f>ROUND(F13*30%,0)</f>
        <v>#REF!</v>
      </c>
      <c r="H13" s="19"/>
      <c r="I13" s="19"/>
    </row>
    <row r="14" spans="1:9" ht="18" customHeight="1" x14ac:dyDescent="0.2">
      <c r="A14" s="19"/>
      <c r="B14" s="52"/>
      <c r="C14" s="53"/>
      <c r="D14" s="53"/>
      <c r="E14" s="53"/>
      <c r="F14" s="53"/>
      <c r="G14" s="24"/>
      <c r="H14" s="19"/>
      <c r="I14" s="19"/>
    </row>
    <row r="15" spans="1:9" ht="18" customHeight="1" x14ac:dyDescent="0.2">
      <c r="A15" s="19"/>
      <c r="B15" s="53" t="s">
        <v>27</v>
      </c>
      <c r="C15" s="53" t="s">
        <v>86</v>
      </c>
      <c r="D15" s="18"/>
      <c r="E15" s="53"/>
      <c r="F15" s="18"/>
      <c r="G15" s="75" t="e">
        <f>SUM(G11:G13)</f>
        <v>#REF!</v>
      </c>
      <c r="H15" s="19"/>
      <c r="I15" s="74" t="e">
        <f>G15</f>
        <v>#REF!</v>
      </c>
    </row>
    <row r="16" spans="1:9" ht="18" customHeight="1" x14ac:dyDescent="0.2">
      <c r="A16" s="19"/>
      <c r="B16" s="106"/>
      <c r="C16" s="53"/>
      <c r="D16" s="53"/>
      <c r="E16" s="53"/>
      <c r="F16" s="53"/>
      <c r="G16" s="24"/>
      <c r="H16" s="19"/>
      <c r="I16" s="127"/>
    </row>
    <row r="17" spans="1:9" ht="18" customHeight="1" x14ac:dyDescent="0.2">
      <c r="A17" s="20">
        <v>14</v>
      </c>
      <c r="B17" s="52" t="s">
        <v>245</v>
      </c>
      <c r="C17" s="109"/>
      <c r="D17" s="109"/>
      <c r="E17" s="109"/>
      <c r="F17" s="109"/>
      <c r="G17" s="110"/>
      <c r="H17" s="19"/>
      <c r="I17" s="127"/>
    </row>
    <row r="18" spans="1:9" ht="18" customHeight="1" x14ac:dyDescent="0.2">
      <c r="A18" s="20"/>
      <c r="B18" s="52"/>
      <c r="C18" s="53"/>
      <c r="D18" s="53"/>
      <c r="E18" s="53"/>
      <c r="F18" s="53"/>
      <c r="G18" s="24"/>
      <c r="H18" s="19"/>
      <c r="I18" s="127"/>
    </row>
    <row r="19" spans="1:9" ht="18" customHeight="1" x14ac:dyDescent="0.2">
      <c r="A19" s="20">
        <v>15</v>
      </c>
      <c r="B19" s="52" t="s">
        <v>87</v>
      </c>
      <c r="C19" s="53"/>
      <c r="D19" s="53"/>
      <c r="E19" s="53"/>
      <c r="F19" s="53"/>
      <c r="G19" s="24"/>
      <c r="H19" s="19"/>
      <c r="I19" s="74" t="e">
        <f>IF(I15="Nil","Nil",I15-I17)</f>
        <v>#REF!</v>
      </c>
    </row>
    <row r="20" spans="1:9" ht="18" customHeight="1" x14ac:dyDescent="0.2">
      <c r="A20" s="20"/>
      <c r="B20" s="52"/>
      <c r="C20" s="53"/>
      <c r="D20" s="53"/>
      <c r="E20" s="53"/>
      <c r="F20" s="53"/>
      <c r="G20" s="24"/>
      <c r="H20" s="19"/>
      <c r="I20" s="19"/>
    </row>
    <row r="21" spans="1:9" ht="18" customHeight="1" x14ac:dyDescent="0.2">
      <c r="A21" s="20">
        <v>16</v>
      </c>
      <c r="B21" s="52" t="s">
        <v>246</v>
      </c>
      <c r="C21" s="53"/>
      <c r="D21" s="53"/>
      <c r="E21" s="53"/>
      <c r="F21" s="53"/>
      <c r="G21" s="24"/>
      <c r="H21" s="19"/>
      <c r="I21" s="19"/>
    </row>
    <row r="22" spans="1:9" ht="18" customHeight="1" x14ac:dyDescent="0.2">
      <c r="A22" s="19"/>
      <c r="B22" s="52"/>
      <c r="C22" s="53"/>
      <c r="D22" s="53"/>
      <c r="E22" s="53"/>
      <c r="F22" s="53"/>
      <c r="G22" s="24"/>
      <c r="H22" s="19"/>
      <c r="I22" s="19"/>
    </row>
    <row r="23" spans="1:9" ht="18" customHeight="1" x14ac:dyDescent="0.2">
      <c r="A23" s="20">
        <v>17</v>
      </c>
      <c r="B23" s="52" t="s">
        <v>88</v>
      </c>
      <c r="C23" s="53"/>
      <c r="D23" s="53"/>
      <c r="E23" s="53"/>
      <c r="F23" s="53"/>
      <c r="G23" s="24"/>
      <c r="H23" s="19"/>
      <c r="I23" s="74" t="e">
        <f>IF(I15="Nil","Nil",I19+I21)</f>
        <v>#REF!</v>
      </c>
    </row>
    <row r="24" spans="1:9" ht="18" customHeight="1" x14ac:dyDescent="0.2">
      <c r="A24" s="20"/>
      <c r="B24" s="52"/>
      <c r="C24" s="53"/>
      <c r="D24" s="53"/>
      <c r="E24" s="53"/>
      <c r="F24" s="53"/>
      <c r="G24" s="24"/>
      <c r="H24" s="19"/>
      <c r="I24" s="19"/>
    </row>
    <row r="25" spans="1:9" ht="18" customHeight="1" x14ac:dyDescent="0.2">
      <c r="A25" s="50">
        <v>18</v>
      </c>
      <c r="B25" s="30" t="s">
        <v>255</v>
      </c>
      <c r="C25" s="53"/>
      <c r="D25" s="53"/>
      <c r="E25" s="53"/>
      <c r="F25" s="53"/>
      <c r="G25" s="24"/>
      <c r="H25" s="19"/>
      <c r="I25" s="74" t="e">
        <f>IF(I7&lt;=500000,IF(G11&gt;5000,5000,0),0)</f>
        <v>#REF!</v>
      </c>
    </row>
    <row r="26" spans="1:9" ht="18" customHeight="1" x14ac:dyDescent="0.2">
      <c r="A26" s="20"/>
      <c r="B26" s="52"/>
      <c r="C26" s="53"/>
      <c r="D26" s="53"/>
      <c r="E26" s="53"/>
      <c r="F26" s="53"/>
      <c r="G26" s="24"/>
      <c r="H26" s="19"/>
      <c r="I26" s="19"/>
    </row>
    <row r="27" spans="1:9" ht="18" customHeight="1" x14ac:dyDescent="0.2">
      <c r="A27" s="20">
        <v>19</v>
      </c>
      <c r="B27" s="52" t="s">
        <v>89</v>
      </c>
      <c r="C27" s="53"/>
      <c r="D27" s="53"/>
      <c r="E27" s="53"/>
      <c r="F27" s="53"/>
      <c r="G27" s="24"/>
      <c r="H27" s="19"/>
      <c r="I27" s="74" t="e">
        <f>IF(I15="Nil","Nil",IF(I19&gt;2000,I23-I25,0))</f>
        <v>#REF!</v>
      </c>
    </row>
    <row r="28" spans="1:9" ht="18" customHeight="1" x14ac:dyDescent="0.2">
      <c r="A28" s="20"/>
      <c r="B28" s="52"/>
      <c r="C28" s="53"/>
      <c r="D28" s="53"/>
      <c r="E28" s="53"/>
      <c r="F28" s="53"/>
      <c r="G28" s="24"/>
      <c r="H28" s="19"/>
      <c r="I28" s="19"/>
    </row>
    <row r="29" spans="1:9" ht="18" customHeight="1" x14ac:dyDescent="0.2">
      <c r="A29" s="20">
        <v>20</v>
      </c>
      <c r="B29" s="52" t="s">
        <v>247</v>
      </c>
      <c r="C29" s="53"/>
      <c r="D29" s="53"/>
      <c r="E29" s="53"/>
      <c r="F29" s="53"/>
      <c r="G29" s="24"/>
      <c r="H29" s="74" t="e">
        <f>IF(I15="Nil","Nil",ROUND((I27*2%),0))</f>
        <v>#REF!</v>
      </c>
      <c r="I29" s="19"/>
    </row>
    <row r="30" spans="1:9" ht="18" customHeight="1" x14ac:dyDescent="0.2">
      <c r="A30" s="20"/>
      <c r="B30" s="52" t="s">
        <v>248</v>
      </c>
      <c r="C30" s="53"/>
      <c r="D30" s="53"/>
      <c r="E30" s="53"/>
      <c r="F30" s="53"/>
      <c r="G30" s="24"/>
      <c r="H30" s="74" t="e">
        <f>IF(I15="Nil","Nil",ROUND((I27*1%),0))</f>
        <v>#REF!</v>
      </c>
      <c r="I30" s="19"/>
    </row>
    <row r="31" spans="1:9" ht="18" customHeight="1" x14ac:dyDescent="0.2">
      <c r="A31" s="20"/>
      <c r="B31" s="52"/>
      <c r="C31" s="53"/>
      <c r="D31" s="53"/>
      <c r="E31" s="53"/>
      <c r="F31" s="53" t="s">
        <v>90</v>
      </c>
      <c r="G31" s="24"/>
      <c r="H31" s="19"/>
      <c r="I31" s="74" t="e">
        <f>SUM(H29:H30)</f>
        <v>#REF!</v>
      </c>
    </row>
    <row r="32" spans="1:9" ht="18" customHeight="1" x14ac:dyDescent="0.2">
      <c r="A32" s="20"/>
      <c r="B32" s="52"/>
      <c r="C32" s="53"/>
      <c r="D32" s="53"/>
      <c r="E32" s="53"/>
      <c r="F32" s="53"/>
      <c r="G32" s="24"/>
      <c r="H32" s="19"/>
      <c r="I32" s="19"/>
    </row>
    <row r="33" spans="1:9" ht="18" customHeight="1" x14ac:dyDescent="0.2">
      <c r="A33" s="20">
        <v>21</v>
      </c>
      <c r="B33" s="52" t="s">
        <v>91</v>
      </c>
      <c r="C33" s="53"/>
      <c r="D33" s="53"/>
      <c r="E33" s="53"/>
      <c r="F33" s="53"/>
      <c r="G33" s="24"/>
      <c r="H33" s="19"/>
      <c r="I33" s="74" t="e">
        <f>IF(I27="Nil",0,I27+I31)</f>
        <v>#REF!</v>
      </c>
    </row>
    <row r="34" spans="1:9" ht="18" customHeight="1" x14ac:dyDescent="0.2">
      <c r="A34" s="20"/>
      <c r="B34" s="52"/>
      <c r="C34" s="53"/>
      <c r="D34" s="53"/>
      <c r="E34" s="53"/>
      <c r="F34" s="53"/>
      <c r="G34" s="24"/>
      <c r="H34" s="19"/>
      <c r="I34" s="19"/>
    </row>
    <row r="35" spans="1:9" ht="18" customHeight="1" x14ac:dyDescent="0.2">
      <c r="A35" s="20">
        <v>22</v>
      </c>
      <c r="B35" s="52" t="s">
        <v>92</v>
      </c>
      <c r="C35" s="53"/>
      <c r="D35" s="53"/>
      <c r="E35" s="53"/>
      <c r="F35" s="53"/>
      <c r="G35" s="24"/>
      <c r="H35" s="19"/>
      <c r="I35" s="74">
        <f ca="1">SUM('Income &amp; Expenditure Page 4'!S6:'Income &amp; Expenditure Page 4'!S16)+SUM('Income &amp; Expenditure Page 4'!T6:'Income &amp; Expenditure Page 4'!T16)</f>
        <v>0</v>
      </c>
    </row>
    <row r="36" spans="1:9" ht="18" customHeight="1" x14ac:dyDescent="0.2">
      <c r="A36" s="20"/>
      <c r="B36" s="52"/>
      <c r="C36" s="53"/>
      <c r="D36" s="53"/>
      <c r="E36" s="53"/>
      <c r="F36" s="53"/>
      <c r="G36" s="24"/>
      <c r="H36" s="19"/>
      <c r="I36" s="74"/>
    </row>
    <row r="37" spans="1:9" ht="18" customHeight="1" x14ac:dyDescent="0.2">
      <c r="A37" s="20">
        <v>23</v>
      </c>
      <c r="B37" s="52" t="s">
        <v>220</v>
      </c>
      <c r="C37" s="53"/>
      <c r="D37" s="53"/>
      <c r="E37" s="53"/>
      <c r="F37" s="53"/>
      <c r="G37" s="24"/>
      <c r="H37" s="19"/>
      <c r="I37" s="74"/>
    </row>
    <row r="38" spans="1:9" ht="18" customHeight="1" x14ac:dyDescent="0.2">
      <c r="A38" s="20"/>
      <c r="B38" s="52"/>
      <c r="C38" s="53"/>
      <c r="D38" s="53"/>
      <c r="E38" s="53"/>
      <c r="F38" s="53"/>
      <c r="G38" s="24"/>
      <c r="H38" s="19" t="s">
        <v>93</v>
      </c>
      <c r="I38" s="19"/>
    </row>
    <row r="39" spans="1:9" ht="18" customHeight="1" x14ac:dyDescent="0.2">
      <c r="A39" s="20">
        <v>24</v>
      </c>
      <c r="B39" s="52" t="s">
        <v>94</v>
      </c>
      <c r="C39" s="53"/>
      <c r="D39" s="53"/>
      <c r="E39" s="53"/>
      <c r="F39" s="53"/>
      <c r="G39" s="24"/>
      <c r="H39" s="19" t="e">
        <f ca="1">IF(I39&lt;0,"Refunded","Deducted")</f>
        <v>#REF!</v>
      </c>
      <c r="I39" s="74" t="e">
        <f ca="1">I33-(I35+I37)</f>
        <v>#REF!</v>
      </c>
    </row>
    <row r="40" spans="1:9" ht="18" customHeight="1" x14ac:dyDescent="0.2">
      <c r="A40" s="50"/>
      <c r="B40" s="394" t="s">
        <v>95</v>
      </c>
      <c r="C40" s="395"/>
      <c r="D40" s="395"/>
      <c r="E40" s="395"/>
      <c r="F40" s="395"/>
      <c r="G40" s="396"/>
      <c r="H40" s="107"/>
      <c r="I40" s="19"/>
    </row>
    <row r="41" spans="1:9" ht="18" customHeight="1" x14ac:dyDescent="0.2">
      <c r="A41" s="21"/>
      <c r="B41" s="31"/>
      <c r="C41" s="32"/>
      <c r="D41" s="32"/>
      <c r="E41" s="32"/>
      <c r="F41" s="32"/>
      <c r="G41" s="33"/>
      <c r="H41" s="34"/>
      <c r="I41" s="34"/>
    </row>
    <row r="42" spans="1:9" ht="21" customHeight="1" x14ac:dyDescent="0.2">
      <c r="A42" s="392" t="s">
        <v>240</v>
      </c>
      <c r="B42" s="393"/>
      <c r="C42" s="393"/>
      <c r="D42" s="393"/>
      <c r="E42" s="393"/>
      <c r="F42" s="393"/>
      <c r="G42" s="393"/>
      <c r="H42" s="393"/>
      <c r="I42" s="393"/>
    </row>
    <row r="43" spans="1:9" ht="18" customHeight="1" x14ac:dyDescent="0.2">
      <c r="A43" s="105"/>
      <c r="B43" s="53" t="s">
        <v>249</v>
      </c>
      <c r="C43" s="53"/>
      <c r="D43" s="53"/>
      <c r="E43" s="53"/>
      <c r="F43" s="53"/>
      <c r="G43" s="53"/>
      <c r="H43" s="53"/>
      <c r="I43" s="22"/>
    </row>
    <row r="44" spans="1:9" ht="18" customHeight="1" x14ac:dyDescent="0.2">
      <c r="A44" s="105"/>
      <c r="B44" s="53" t="s">
        <v>96</v>
      </c>
      <c r="C44" s="105"/>
      <c r="D44" s="105"/>
      <c r="E44" s="105"/>
      <c r="F44" s="105"/>
      <c r="G44" s="105"/>
      <c r="H44" s="128" t="str">
        <f>IF('General Data'!F15&gt;0,"Rs."&amp;'General Data'!F15&amp;"p.m","Rs."&amp;"Nil"&amp;"p.m")</f>
        <v>Rs.Nilp.m</v>
      </c>
      <c r="I44" s="105"/>
    </row>
    <row r="45" spans="1:9" ht="18" customHeight="1" x14ac:dyDescent="0.2">
      <c r="A45" s="105"/>
      <c r="B45" s="391" t="s">
        <v>97</v>
      </c>
      <c r="C45" s="391"/>
      <c r="D45" s="391"/>
      <c r="E45" s="391"/>
      <c r="F45" s="128" t="e">
        <f>IF(#REF!&gt;0,"Rs."&amp;#REF!&amp;"p.m","Rs."&amp;"Nil")</f>
        <v>#REF!</v>
      </c>
      <c r="G45" s="53" t="s">
        <v>98</v>
      </c>
      <c r="H45" s="105"/>
      <c r="I45" s="105"/>
    </row>
    <row r="46" spans="1:9" ht="18" customHeight="1" x14ac:dyDescent="0.2">
      <c r="A46" s="105"/>
      <c r="B46" s="391" t="s">
        <v>99</v>
      </c>
      <c r="C46" s="391"/>
      <c r="D46" s="391"/>
      <c r="E46" s="391"/>
      <c r="F46" s="391"/>
      <c r="G46" s="391"/>
      <c r="H46" s="105"/>
      <c r="I46" s="105"/>
    </row>
    <row r="47" spans="1:9" ht="18" customHeight="1" x14ac:dyDescent="0.2">
      <c r="A47" s="18"/>
      <c r="B47" s="129"/>
      <c r="C47" s="18"/>
      <c r="D47" s="18"/>
      <c r="E47" s="18"/>
      <c r="F47" s="130"/>
      <c r="G47" s="18"/>
      <c r="H47" s="18"/>
      <c r="I47" s="18"/>
    </row>
    <row r="48" spans="1:9" ht="18" customHeight="1" x14ac:dyDescent="0.2">
      <c r="A48" s="18"/>
      <c r="B48" s="129" t="s">
        <v>100</v>
      </c>
      <c r="C48" s="131" t="str">
        <f>'General Data'!F8</f>
        <v>KINATHUKADAVU,</v>
      </c>
      <c r="D48" s="18"/>
      <c r="E48" s="18"/>
      <c r="F48" s="390" t="s">
        <v>101</v>
      </c>
      <c r="G48" s="390"/>
      <c r="H48" s="390"/>
      <c r="I48" s="390"/>
    </row>
    <row r="49" spans="1:9" ht="18" customHeight="1" x14ac:dyDescent="0.2">
      <c r="A49" s="18"/>
      <c r="B49" s="129" t="s">
        <v>102</v>
      </c>
      <c r="C49" s="390"/>
      <c r="D49" s="390"/>
      <c r="E49" s="129"/>
      <c r="F49" s="129"/>
      <c r="G49" s="129"/>
      <c r="H49" s="129"/>
      <c r="I49" s="129"/>
    </row>
    <row r="50" spans="1:9" ht="18" customHeight="1" x14ac:dyDescent="0.2">
      <c r="A50" s="18"/>
      <c r="B50" s="390"/>
      <c r="C50" s="390"/>
      <c r="D50" s="390"/>
      <c r="E50" s="390"/>
      <c r="F50" s="390"/>
      <c r="G50" s="390"/>
      <c r="H50" s="390"/>
      <c r="I50" s="390"/>
    </row>
    <row r="51" spans="1:9" ht="15" x14ac:dyDescent="0.2">
      <c r="A51" s="132"/>
      <c r="B51" s="390" t="s">
        <v>103</v>
      </c>
      <c r="C51" s="390"/>
      <c r="D51" s="390"/>
      <c r="E51" s="390"/>
      <c r="F51" s="390"/>
      <c r="G51" s="390"/>
      <c r="H51" s="390"/>
      <c r="I51" s="390"/>
    </row>
  </sheetData>
  <sheetProtection selectLockedCells="1"/>
  <mergeCells count="13">
    <mergeCell ref="A42:I42"/>
    <mergeCell ref="B9:C9"/>
    <mergeCell ref="B40:G40"/>
    <mergeCell ref="B45:E45"/>
    <mergeCell ref="B2:G2"/>
    <mergeCell ref="B3:G3"/>
    <mergeCell ref="B7:G7"/>
    <mergeCell ref="B8:G8"/>
    <mergeCell ref="B51:I51"/>
    <mergeCell ref="B46:G46"/>
    <mergeCell ref="F48:I48"/>
    <mergeCell ref="C49:D49"/>
    <mergeCell ref="B50:I50"/>
  </mergeCells>
  <phoneticPr fontId="23" type="noConversion"/>
  <conditionalFormatting sqref="I21:I28 H29:H30 I30:I38 I40:I41">
    <cfRule type="cellIs" dxfId="0" priority="1" stopIfTrue="1" operator="lessThan">
      <formula>0</formula>
    </cfRule>
  </conditionalFormatting>
  <pageMargins left="0.53" right="0.25" top="0.57999999999999996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AF7C-DB7B-416D-827F-741BDB2FBB52}">
  <dimension ref="A1:J46"/>
  <sheetViews>
    <sheetView workbookViewId="0">
      <selection activeCell="A2" sqref="A2:I40"/>
    </sheetView>
  </sheetViews>
  <sheetFormatPr defaultColWidth="9.14453125" defaultRowHeight="13.5" x14ac:dyDescent="0.15"/>
  <cols>
    <col min="1" max="1" width="6.45703125" style="143" customWidth="1"/>
    <col min="2" max="2" width="13.046875" style="143" customWidth="1"/>
    <col min="3" max="3" width="12.5078125" style="143" customWidth="1"/>
    <col min="4" max="4" width="21.7890625" style="143" customWidth="1"/>
    <col min="5" max="5" width="17.08203125" style="143" customWidth="1"/>
    <col min="6" max="6" width="9.55078125" style="143" customWidth="1"/>
    <col min="7" max="7" width="9.81640625" style="143" customWidth="1"/>
    <col min="8" max="16384" width="9.14453125" style="3"/>
  </cols>
  <sheetData>
    <row r="1" spans="1:10" s="119" customFormat="1" ht="18.75" customHeight="1" x14ac:dyDescent="0.2">
      <c r="A1" s="134" t="s">
        <v>77</v>
      </c>
      <c r="B1" s="135" t="str">
        <f>'General Data'!F3</f>
        <v>S.SAMUEL SELVARAJ B.SC,M.A.B.Ed</v>
      </c>
      <c r="C1" s="134"/>
      <c r="D1" s="134"/>
      <c r="E1" s="134"/>
      <c r="F1" s="134"/>
      <c r="G1" s="26" t="s">
        <v>139</v>
      </c>
    </row>
    <row r="2" spans="1:10" ht="20.25" customHeight="1" x14ac:dyDescent="0.15">
      <c r="A2" s="399" t="s">
        <v>135</v>
      </c>
      <c r="B2" s="399"/>
      <c r="C2" s="399"/>
      <c r="D2" s="399"/>
      <c r="E2" s="399"/>
      <c r="F2" s="399"/>
      <c r="G2" s="399"/>
    </row>
    <row r="3" spans="1:10" s="120" customFormat="1" ht="45.75" customHeight="1" x14ac:dyDescent="0.15">
      <c r="A3" s="136" t="s">
        <v>126</v>
      </c>
      <c r="B3" s="6" t="s">
        <v>112</v>
      </c>
      <c r="C3" s="6" t="s">
        <v>124</v>
      </c>
      <c r="D3" s="6" t="s">
        <v>113</v>
      </c>
      <c r="E3" s="6" t="s">
        <v>114</v>
      </c>
      <c r="F3" s="6" t="s">
        <v>115</v>
      </c>
      <c r="G3" s="6" t="s">
        <v>138</v>
      </c>
    </row>
    <row r="4" spans="1:10" s="121" customFormat="1" ht="21" customHeight="1" x14ac:dyDescent="0.2">
      <c r="A4" s="137">
        <v>1</v>
      </c>
      <c r="B4" s="137">
        <v>767699929</v>
      </c>
      <c r="C4" s="137" t="s">
        <v>233</v>
      </c>
      <c r="D4" s="137" t="s">
        <v>234</v>
      </c>
      <c r="E4" s="137" t="s">
        <v>238</v>
      </c>
      <c r="F4" s="137">
        <v>200000</v>
      </c>
      <c r="G4" s="103">
        <f>H4*I4</f>
        <v>10728</v>
      </c>
      <c r="H4" s="122">
        <v>2682</v>
      </c>
      <c r="I4" s="122">
        <v>4</v>
      </c>
      <c r="J4" s="123"/>
    </row>
    <row r="5" spans="1:10" s="121" customFormat="1" ht="21" customHeight="1" x14ac:dyDescent="0.2">
      <c r="A5" s="137">
        <v>2</v>
      </c>
      <c r="B5" s="137"/>
      <c r="C5" s="137"/>
      <c r="D5" s="137" t="s">
        <v>235</v>
      </c>
      <c r="E5" s="137"/>
      <c r="F5" s="137"/>
      <c r="G5" s="103"/>
      <c r="H5" s="122"/>
      <c r="I5" s="122">
        <v>2</v>
      </c>
      <c r="J5" s="123"/>
    </row>
    <row r="6" spans="1:10" s="121" customFormat="1" ht="21" customHeight="1" x14ac:dyDescent="0.2">
      <c r="A6" s="137">
        <v>3</v>
      </c>
      <c r="B6" s="137">
        <v>766050951</v>
      </c>
      <c r="C6" s="137" t="s">
        <v>233</v>
      </c>
      <c r="D6" s="137" t="s">
        <v>236</v>
      </c>
      <c r="E6" s="138" t="s">
        <v>239</v>
      </c>
      <c r="F6" s="137">
        <v>200000</v>
      </c>
      <c r="G6" s="103">
        <f>H6*I6</f>
        <v>6858</v>
      </c>
      <c r="H6" s="122">
        <v>3429</v>
      </c>
      <c r="I6" s="122">
        <v>2</v>
      </c>
      <c r="J6" s="123"/>
    </row>
    <row r="7" spans="1:10" ht="21" customHeight="1" x14ac:dyDescent="0.15">
      <c r="A7" s="139">
        <v>4</v>
      </c>
      <c r="B7" s="39"/>
      <c r="C7" s="39"/>
      <c r="D7" s="137" t="s">
        <v>237</v>
      </c>
      <c r="E7" s="39"/>
      <c r="F7" s="39"/>
      <c r="G7" s="91"/>
      <c r="H7" s="93"/>
      <c r="I7" s="93"/>
      <c r="J7" s="40"/>
    </row>
    <row r="8" spans="1:10" ht="21" customHeight="1" x14ac:dyDescent="0.15">
      <c r="A8" s="139">
        <v>5</v>
      </c>
      <c r="B8" s="39"/>
      <c r="C8" s="39"/>
      <c r="D8" s="39"/>
      <c r="E8" s="39"/>
      <c r="F8" s="39"/>
      <c r="G8" s="91"/>
      <c r="H8" s="93"/>
      <c r="I8" s="93"/>
      <c r="J8" s="40"/>
    </row>
    <row r="9" spans="1:10" ht="21" customHeight="1" x14ac:dyDescent="0.15">
      <c r="A9" s="139">
        <v>6</v>
      </c>
      <c r="B9" s="39"/>
      <c r="C9" s="39"/>
      <c r="D9" s="39"/>
      <c r="E9" s="39"/>
      <c r="F9" s="39"/>
      <c r="G9" s="91"/>
      <c r="H9" s="93"/>
      <c r="I9" s="93"/>
      <c r="J9" s="40"/>
    </row>
    <row r="10" spans="1:10" ht="21" customHeight="1" x14ac:dyDescent="0.15">
      <c r="A10" s="140">
        <v>7</v>
      </c>
      <c r="B10" s="38"/>
      <c r="C10" s="39"/>
      <c r="D10" s="38"/>
      <c r="E10" s="38"/>
      <c r="F10" s="39"/>
      <c r="G10" s="92"/>
      <c r="H10" s="93"/>
      <c r="I10" s="93"/>
      <c r="J10" s="40"/>
    </row>
    <row r="11" spans="1:10" ht="21" customHeight="1" x14ac:dyDescent="0.15">
      <c r="A11" s="136">
        <v>8</v>
      </c>
      <c r="B11" s="39"/>
      <c r="C11" s="39"/>
      <c r="D11" s="39"/>
      <c r="E11" s="39"/>
      <c r="F11" s="39"/>
      <c r="G11" s="141"/>
    </row>
    <row r="12" spans="1:10" ht="21" customHeight="1" x14ac:dyDescent="0.15">
      <c r="A12" s="136">
        <v>9</v>
      </c>
      <c r="B12" s="141"/>
      <c r="C12" s="141"/>
      <c r="D12" s="141"/>
      <c r="E12" s="141"/>
      <c r="F12" s="141"/>
      <c r="G12" s="141"/>
    </row>
    <row r="13" spans="1:10" ht="21" customHeight="1" x14ac:dyDescent="0.15">
      <c r="A13" s="136">
        <v>10</v>
      </c>
      <c r="B13" s="141"/>
      <c r="C13" s="141"/>
      <c r="D13" s="141"/>
      <c r="E13" s="141"/>
      <c r="F13" s="141"/>
      <c r="G13" s="141"/>
    </row>
    <row r="14" spans="1:10" ht="21" customHeight="1" x14ac:dyDescent="0.15">
      <c r="A14" s="142"/>
      <c r="B14" s="35"/>
      <c r="C14" s="35"/>
      <c r="D14" s="35"/>
      <c r="E14" s="35"/>
      <c r="F14" s="35" t="s">
        <v>27</v>
      </c>
      <c r="G14" s="72">
        <f>SUM(G4:G13)</f>
        <v>17586</v>
      </c>
    </row>
    <row r="15" spans="1:10" ht="22.5" customHeight="1" x14ac:dyDescent="0.15">
      <c r="B15" s="399" t="s">
        <v>116</v>
      </c>
      <c r="C15" s="399"/>
      <c r="D15" s="399"/>
      <c r="E15" s="399"/>
      <c r="F15" s="399"/>
      <c r="G15" s="399"/>
    </row>
    <row r="16" spans="1:10" s="121" customFormat="1" ht="22.5" customHeight="1" x14ac:dyDescent="0.2">
      <c r="A16" s="136" t="s">
        <v>126</v>
      </c>
      <c r="B16" s="400" t="s">
        <v>117</v>
      </c>
      <c r="C16" s="400"/>
      <c r="D16" s="400"/>
      <c r="E16" s="144" t="s">
        <v>118</v>
      </c>
      <c r="F16" s="9" t="s">
        <v>119</v>
      </c>
      <c r="G16" s="144" t="s">
        <v>51</v>
      </c>
    </row>
    <row r="17" spans="1:7" ht="21.75" customHeight="1" x14ac:dyDescent="0.15">
      <c r="A17" s="36"/>
      <c r="B17" s="401"/>
      <c r="C17" s="401"/>
      <c r="D17" s="401"/>
      <c r="E17" s="36"/>
      <c r="F17" s="36"/>
      <c r="G17" s="36"/>
    </row>
    <row r="18" spans="1:7" ht="21.75" customHeight="1" x14ac:dyDescent="0.15">
      <c r="A18" s="36"/>
      <c r="B18" s="401"/>
      <c r="C18" s="401"/>
      <c r="D18" s="401"/>
      <c r="E18" s="36"/>
      <c r="F18" s="36"/>
      <c r="G18" s="36"/>
    </row>
    <row r="19" spans="1:7" ht="21.75" customHeight="1" x14ac:dyDescent="0.15">
      <c r="A19" s="36"/>
      <c r="B19" s="401"/>
      <c r="C19" s="401"/>
      <c r="D19" s="401"/>
      <c r="E19" s="36"/>
      <c r="F19" s="36"/>
      <c r="G19" s="36"/>
    </row>
    <row r="20" spans="1:7" ht="21.75" customHeight="1" x14ac:dyDescent="0.15">
      <c r="A20" s="36"/>
      <c r="B20" s="401"/>
      <c r="C20" s="401"/>
      <c r="D20" s="401"/>
      <c r="E20" s="36"/>
      <c r="F20" s="36"/>
      <c r="G20" s="36"/>
    </row>
    <row r="21" spans="1:7" ht="21.75" customHeight="1" x14ac:dyDescent="0.15">
      <c r="A21" s="36"/>
      <c r="B21" s="401"/>
      <c r="C21" s="401"/>
      <c r="D21" s="401"/>
      <c r="E21" s="36"/>
      <c r="F21" s="36" t="s">
        <v>27</v>
      </c>
      <c r="G21" s="71">
        <f>SUM(G17:G20)</f>
        <v>0</v>
      </c>
    </row>
    <row r="22" spans="1:7" ht="21" customHeight="1" x14ac:dyDescent="0.15">
      <c r="B22" s="399" t="s">
        <v>120</v>
      </c>
      <c r="C22" s="399"/>
      <c r="D22" s="399"/>
      <c r="E22" s="399"/>
      <c r="F22" s="399"/>
      <c r="G22" s="399"/>
    </row>
    <row r="23" spans="1:7" s="121" customFormat="1" ht="35.25" customHeight="1" x14ac:dyDescent="0.15">
      <c r="A23" s="136" t="s">
        <v>126</v>
      </c>
      <c r="B23" s="402" t="s">
        <v>121</v>
      </c>
      <c r="C23" s="402"/>
      <c r="D23" s="402"/>
      <c r="E23" s="146" t="s">
        <v>122</v>
      </c>
      <c r="F23" s="146" t="s">
        <v>123</v>
      </c>
      <c r="G23" s="145" t="s">
        <v>51</v>
      </c>
    </row>
    <row r="24" spans="1:7" ht="23.25" customHeight="1" x14ac:dyDescent="0.15">
      <c r="A24" s="36"/>
      <c r="B24" s="400"/>
      <c r="C24" s="400"/>
      <c r="D24" s="400"/>
      <c r="E24" s="147"/>
      <c r="F24" s="147"/>
      <c r="G24" s="147"/>
    </row>
    <row r="25" spans="1:7" ht="23.25" customHeight="1" x14ac:dyDescent="0.15">
      <c r="A25" s="36"/>
      <c r="B25" s="400"/>
      <c r="C25" s="400"/>
      <c r="D25" s="400"/>
      <c r="E25" s="147"/>
      <c r="F25" s="147"/>
      <c r="G25" s="147"/>
    </row>
    <row r="26" spans="1:7" ht="23.25" customHeight="1" x14ac:dyDescent="0.15">
      <c r="A26" s="36"/>
      <c r="B26" s="400"/>
      <c r="C26" s="400"/>
      <c r="D26" s="400"/>
      <c r="E26" s="147"/>
      <c r="F26" s="147"/>
      <c r="G26" s="147"/>
    </row>
    <row r="27" spans="1:7" ht="23.25" customHeight="1" x14ac:dyDescent="0.15">
      <c r="A27" s="36"/>
      <c r="B27" s="400"/>
      <c r="C27" s="400"/>
      <c r="D27" s="400"/>
      <c r="E27" s="147"/>
      <c r="F27" s="147"/>
      <c r="G27" s="147"/>
    </row>
    <row r="28" spans="1:7" ht="23.25" customHeight="1" x14ac:dyDescent="0.15">
      <c r="A28" s="36"/>
      <c r="B28" s="405"/>
      <c r="C28" s="406"/>
      <c r="D28" s="406"/>
      <c r="E28" s="142"/>
      <c r="F28" s="37" t="s">
        <v>27</v>
      </c>
      <c r="G28" s="70">
        <f>SUM(G24:G27)</f>
        <v>0</v>
      </c>
    </row>
    <row r="29" spans="1:7" ht="23.25" customHeight="1" x14ac:dyDescent="0.15">
      <c r="A29" s="407" t="s">
        <v>125</v>
      </c>
      <c r="B29" s="407"/>
      <c r="C29" s="407"/>
      <c r="D29" s="407"/>
      <c r="E29" s="407"/>
      <c r="F29" s="407"/>
      <c r="G29" s="407"/>
    </row>
    <row r="30" spans="1:7" s="121" customFormat="1" x14ac:dyDescent="0.2">
      <c r="A30" s="408" t="s">
        <v>126</v>
      </c>
      <c r="B30" s="409" t="s">
        <v>127</v>
      </c>
      <c r="C30" s="408"/>
      <c r="D30" s="409" t="s">
        <v>128</v>
      </c>
      <c r="E30" s="408"/>
      <c r="F30" s="409" t="s">
        <v>129</v>
      </c>
      <c r="G30" s="409" t="s">
        <v>130</v>
      </c>
    </row>
    <row r="31" spans="1:7" s="121" customFormat="1" ht="20.25" customHeight="1" x14ac:dyDescent="0.2">
      <c r="A31" s="408"/>
      <c r="B31" s="408"/>
      <c r="C31" s="408"/>
      <c r="D31" s="408"/>
      <c r="E31" s="408"/>
      <c r="F31" s="408"/>
      <c r="G31" s="408"/>
    </row>
    <row r="32" spans="1:7" ht="23.25" customHeight="1" x14ac:dyDescent="0.15">
      <c r="A32" s="39"/>
      <c r="B32" s="404"/>
      <c r="C32" s="404"/>
      <c r="D32" s="404"/>
      <c r="E32" s="404"/>
      <c r="F32" s="149"/>
      <c r="G32" s="39"/>
    </row>
    <row r="33" spans="1:7" ht="23.25" customHeight="1" x14ac:dyDescent="0.15">
      <c r="A33" s="39"/>
      <c r="B33" s="403"/>
      <c r="C33" s="403"/>
      <c r="D33" s="404"/>
      <c r="E33" s="404"/>
      <c r="F33" s="149"/>
      <c r="G33" s="39"/>
    </row>
    <row r="34" spans="1:7" ht="23.25" customHeight="1" x14ac:dyDescent="0.15">
      <c r="A34" s="39"/>
      <c r="B34" s="403"/>
      <c r="C34" s="403"/>
      <c r="D34" s="403"/>
      <c r="E34" s="403"/>
      <c r="F34" s="149"/>
      <c r="G34" s="39"/>
    </row>
    <row r="35" spans="1:7" ht="23.25" customHeight="1" x14ac:dyDescent="0.15">
      <c r="A35" s="38"/>
      <c r="B35" s="415"/>
      <c r="C35" s="416"/>
      <c r="D35" s="415"/>
      <c r="E35" s="416"/>
      <c r="F35" s="38" t="s">
        <v>27</v>
      </c>
      <c r="G35" s="69">
        <f>SUM(G32:G34)</f>
        <v>0</v>
      </c>
    </row>
    <row r="36" spans="1:7" ht="23.25" customHeight="1" x14ac:dyDescent="0.15">
      <c r="A36" s="407" t="s">
        <v>131</v>
      </c>
      <c r="B36" s="407"/>
      <c r="C36" s="407"/>
      <c r="D36" s="407"/>
      <c r="E36" s="407"/>
      <c r="F36" s="407"/>
      <c r="G36" s="407"/>
    </row>
    <row r="37" spans="1:7" s="119" customFormat="1" ht="32.25" customHeight="1" x14ac:dyDescent="0.15">
      <c r="A37" s="137" t="s">
        <v>126</v>
      </c>
      <c r="B37" s="137" t="s">
        <v>132</v>
      </c>
      <c r="C37" s="408" t="s">
        <v>133</v>
      </c>
      <c r="D37" s="408"/>
      <c r="E37" s="137" t="s">
        <v>134</v>
      </c>
      <c r="F37" s="148" t="s">
        <v>136</v>
      </c>
      <c r="G37" s="137" t="s">
        <v>51</v>
      </c>
    </row>
    <row r="38" spans="1:7" ht="26.25" customHeight="1" x14ac:dyDescent="0.15">
      <c r="A38" s="39"/>
      <c r="B38" s="150"/>
      <c r="C38" s="411"/>
      <c r="D38" s="411"/>
      <c r="E38" s="39"/>
      <c r="F38" s="39"/>
      <c r="G38" s="39"/>
    </row>
    <row r="39" spans="1:7" ht="26.25" customHeight="1" x14ac:dyDescent="0.15">
      <c r="A39" s="151"/>
      <c r="B39" s="39"/>
      <c r="C39" s="412"/>
      <c r="D39" s="413"/>
      <c r="E39" s="41"/>
      <c r="F39" s="39"/>
      <c r="G39" s="39"/>
    </row>
    <row r="40" spans="1:7" ht="26.25" customHeight="1" x14ac:dyDescent="0.15">
      <c r="A40" s="39"/>
      <c r="B40" s="38"/>
      <c r="C40" s="414"/>
      <c r="D40" s="414"/>
      <c r="E40" s="39"/>
      <c r="F40" s="39" t="s">
        <v>27</v>
      </c>
      <c r="G40" s="68">
        <f>G38+G39</f>
        <v>0</v>
      </c>
    </row>
    <row r="46" spans="1:7" x14ac:dyDescent="0.15">
      <c r="A46" s="410"/>
      <c r="B46" s="410"/>
      <c r="C46" s="410"/>
      <c r="D46" s="410"/>
      <c r="E46" s="410"/>
      <c r="F46" s="410"/>
      <c r="G46" s="410"/>
    </row>
  </sheetData>
  <protectedRanges>
    <protectedRange sqref="G28" name="Range4"/>
    <protectedRange sqref="G21" name="Range3"/>
  </protectedRanges>
  <mergeCells count="35">
    <mergeCell ref="A36:G36"/>
    <mergeCell ref="A30:A31"/>
    <mergeCell ref="B30:C31"/>
    <mergeCell ref="D30:E31"/>
    <mergeCell ref="A46:G46"/>
    <mergeCell ref="C38:D38"/>
    <mergeCell ref="C39:D39"/>
    <mergeCell ref="C40:D40"/>
    <mergeCell ref="C37:D37"/>
    <mergeCell ref="B32:C32"/>
    <mergeCell ref="D32:E32"/>
    <mergeCell ref="F30:F31"/>
    <mergeCell ref="G30:G31"/>
    <mergeCell ref="B34:C34"/>
    <mergeCell ref="B35:C35"/>
    <mergeCell ref="D35:E35"/>
    <mergeCell ref="D34:E34"/>
    <mergeCell ref="B33:C33"/>
    <mergeCell ref="D33:E33"/>
    <mergeCell ref="B25:D25"/>
    <mergeCell ref="B26:D26"/>
    <mergeCell ref="B27:D27"/>
    <mergeCell ref="B28:D28"/>
    <mergeCell ref="A29:G29"/>
    <mergeCell ref="A2:G2"/>
    <mergeCell ref="B24:D24"/>
    <mergeCell ref="B15:G15"/>
    <mergeCell ref="B16:D16"/>
    <mergeCell ref="B17:D17"/>
    <mergeCell ref="B18:D18"/>
    <mergeCell ref="B19:D19"/>
    <mergeCell ref="B20:D20"/>
    <mergeCell ref="B21:D21"/>
    <mergeCell ref="B22:G22"/>
    <mergeCell ref="B23:D23"/>
  </mergeCells>
  <phoneticPr fontId="23" type="noConversion"/>
  <pageMargins left="0.7" right="0.7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2066-7AD7-4F76-B005-4790D3211EC3}">
  <dimension ref="A1:T32"/>
  <sheetViews>
    <sheetView topLeftCell="A4" workbookViewId="0">
      <selection activeCell="C32" sqref="C32:Q32"/>
    </sheetView>
  </sheetViews>
  <sheetFormatPr defaultColWidth="9.14453125" defaultRowHeight="15" x14ac:dyDescent="0.2"/>
  <cols>
    <col min="1" max="1" width="10.625" style="132" customWidth="1"/>
    <col min="2" max="20" width="8.203125" style="132" customWidth="1"/>
    <col min="21" max="16384" width="9.14453125" style="4"/>
  </cols>
  <sheetData>
    <row r="1" spans="1:20" ht="63.75" customHeight="1" x14ac:dyDescent="0.2">
      <c r="A1" s="417" t="s">
        <v>232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20" t="str">
        <f>'General Data'!F11</f>
        <v>2016 - 2017</v>
      </c>
      <c r="P1" s="420"/>
      <c r="Q1" s="420"/>
      <c r="R1" s="100"/>
      <c r="S1" s="101" t="s">
        <v>137</v>
      </c>
      <c r="T1" s="100"/>
    </row>
    <row r="2" spans="1:20" ht="22.5" customHeight="1" x14ac:dyDescent="0.2">
      <c r="A2" s="102" t="s">
        <v>14</v>
      </c>
      <c r="B2" s="421" t="str">
        <f>'General Data'!F3</f>
        <v>S.SAMUEL SELVARAJ B.SC,M.A.B.Ed</v>
      </c>
      <c r="C2" s="421"/>
      <c r="D2" s="421"/>
      <c r="E2" s="421"/>
      <c r="F2" s="421"/>
      <c r="G2" s="421"/>
      <c r="H2" s="419" t="s">
        <v>37</v>
      </c>
      <c r="I2" s="419"/>
      <c r="J2" s="419"/>
      <c r="K2" s="422" t="str">
        <f>'General Data'!F5</f>
        <v>BT ASSISTANT SCIENCE</v>
      </c>
      <c r="L2" s="422"/>
      <c r="M2" s="422"/>
      <c r="N2" s="422"/>
      <c r="O2" s="419" t="s">
        <v>76</v>
      </c>
      <c r="P2" s="419"/>
      <c r="Q2" s="419"/>
      <c r="R2" s="422">
        <f>'General Data'!V10</f>
        <v>981150</v>
      </c>
      <c r="S2" s="422"/>
      <c r="T2" s="422"/>
    </row>
    <row r="3" spans="1:20" ht="19.5" customHeight="1" x14ac:dyDescent="0.2">
      <c r="A3" s="16" t="s">
        <v>15</v>
      </c>
      <c r="B3" s="422" t="str">
        <f>'General Data'!F7</f>
        <v>PUMS, SINGAIYANPUDUR</v>
      </c>
      <c r="C3" s="422"/>
      <c r="D3" s="422"/>
      <c r="E3" s="422"/>
      <c r="F3" s="422"/>
      <c r="G3" s="422"/>
      <c r="H3" s="419" t="str">
        <f>'General Data'!F8&amp;"-"&amp;'General Data'!Q8</f>
        <v>KINATHUKADAVU,-642109</v>
      </c>
      <c r="I3" s="419"/>
      <c r="J3" s="419"/>
      <c r="K3" s="419"/>
      <c r="L3" s="419"/>
      <c r="M3" s="419"/>
      <c r="N3" s="419"/>
      <c r="O3" s="422" t="str">
        <f>'General Data'!F9</f>
        <v>COIMBATORE</v>
      </c>
      <c r="P3" s="422"/>
      <c r="Q3" s="422"/>
      <c r="R3" s="422"/>
      <c r="S3" s="422"/>
      <c r="T3" s="422"/>
    </row>
    <row r="4" spans="1:20" ht="18" customHeight="1" x14ac:dyDescent="0.2">
      <c r="A4" s="419" t="s">
        <v>16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 t="s">
        <v>17</v>
      </c>
      <c r="M4" s="419"/>
      <c r="N4" s="419"/>
      <c r="O4" s="419"/>
      <c r="P4" s="419"/>
      <c r="Q4" s="419"/>
      <c r="R4" s="419"/>
      <c r="S4" s="419"/>
      <c r="T4" s="419"/>
    </row>
    <row r="5" spans="1:20" ht="36" customHeight="1" x14ac:dyDescent="0.2">
      <c r="A5" s="5" t="s">
        <v>29</v>
      </c>
      <c r="B5" s="17" t="s">
        <v>18</v>
      </c>
      <c r="C5" s="6" t="s">
        <v>30</v>
      </c>
      <c r="D5" s="17" t="s">
        <v>31</v>
      </c>
      <c r="E5" s="17" t="s">
        <v>19</v>
      </c>
      <c r="F5" s="17" t="s">
        <v>20</v>
      </c>
      <c r="G5" s="7" t="s">
        <v>21</v>
      </c>
      <c r="H5" s="17" t="s">
        <v>22</v>
      </c>
      <c r="I5" s="8" t="s">
        <v>140</v>
      </c>
      <c r="J5" s="8" t="s">
        <v>23</v>
      </c>
      <c r="K5" s="17" t="s">
        <v>24</v>
      </c>
      <c r="L5" s="57" t="s">
        <v>143</v>
      </c>
      <c r="M5" s="56" t="s">
        <v>144</v>
      </c>
      <c r="N5" s="17" t="s">
        <v>25</v>
      </c>
      <c r="O5" s="17" t="s">
        <v>32</v>
      </c>
      <c r="P5" s="56" t="s">
        <v>26</v>
      </c>
      <c r="Q5" s="9" t="s">
        <v>145</v>
      </c>
      <c r="R5" s="9"/>
      <c r="S5" s="17" t="s">
        <v>33</v>
      </c>
      <c r="T5" s="6" t="s">
        <v>34</v>
      </c>
    </row>
    <row r="6" spans="1:20" x14ac:dyDescent="0.2">
      <c r="A6" s="10">
        <v>42460</v>
      </c>
      <c r="B6" s="152">
        <v>12500</v>
      </c>
      <c r="C6" s="152"/>
      <c r="D6" s="152">
        <v>4600</v>
      </c>
      <c r="E6" s="153">
        <f>ROUND((B6+C6+D6)*119/100,0)</f>
        <v>20349</v>
      </c>
      <c r="F6" s="152">
        <v>1380</v>
      </c>
      <c r="G6" s="152">
        <v>100</v>
      </c>
      <c r="H6" s="153">
        <v>0</v>
      </c>
      <c r="I6" s="153"/>
      <c r="J6" s="153">
        <v>0</v>
      </c>
      <c r="K6" s="153">
        <f t="shared" ref="K6:K18" si="0">SUM(B6:J6)</f>
        <v>38929</v>
      </c>
      <c r="L6" s="154">
        <f>ROUND(SUM(B6:E6)/10,0.5)</f>
        <v>3745</v>
      </c>
      <c r="M6" s="152">
        <v>70</v>
      </c>
      <c r="N6" s="152">
        <v>90</v>
      </c>
      <c r="O6" s="152">
        <v>150</v>
      </c>
      <c r="P6" s="152"/>
      <c r="Q6" s="152"/>
      <c r="R6" s="152"/>
      <c r="S6" s="152"/>
      <c r="T6" s="153"/>
    </row>
    <row r="7" spans="1:20" x14ac:dyDescent="0.2">
      <c r="A7" s="10">
        <v>42490</v>
      </c>
      <c r="B7" s="152">
        <v>12500</v>
      </c>
      <c r="C7" s="153"/>
      <c r="D7" s="153">
        <f t="shared" ref="D7:D17" si="1">D6</f>
        <v>4600</v>
      </c>
      <c r="E7" s="153">
        <f>ROUND((B7+C7+D7)*119/100,0)</f>
        <v>20349</v>
      </c>
      <c r="F7" s="152">
        <f>F6</f>
        <v>1380</v>
      </c>
      <c r="G7" s="153">
        <f>G6</f>
        <v>100</v>
      </c>
      <c r="H7" s="153">
        <f>H6</f>
        <v>0</v>
      </c>
      <c r="I7" s="153"/>
      <c r="J7" s="153">
        <f t="shared" ref="J7:J17" si="2">J6</f>
        <v>0</v>
      </c>
      <c r="K7" s="153">
        <f t="shared" si="0"/>
        <v>38929</v>
      </c>
      <c r="L7" s="154">
        <f t="shared" ref="L7:L17" si="3">ROUND(SUM(B7:E7)/10,0.5)</f>
        <v>3745</v>
      </c>
      <c r="M7" s="152">
        <f t="shared" ref="M7:R17" si="4">M6</f>
        <v>70</v>
      </c>
      <c r="N7" s="152">
        <v>60</v>
      </c>
      <c r="O7" s="152">
        <f t="shared" si="4"/>
        <v>150</v>
      </c>
      <c r="P7" s="152">
        <f t="shared" si="4"/>
        <v>0</v>
      </c>
      <c r="Q7" s="152">
        <f t="shared" si="4"/>
        <v>0</v>
      </c>
      <c r="R7" s="152">
        <f>R6</f>
        <v>0</v>
      </c>
      <c r="S7" s="152"/>
      <c r="T7" s="153">
        <f>ROUND(S7*3%,0)</f>
        <v>0</v>
      </c>
    </row>
    <row r="8" spans="1:20" x14ac:dyDescent="0.2">
      <c r="A8" s="10">
        <v>42521</v>
      </c>
      <c r="B8" s="152">
        <v>12500</v>
      </c>
      <c r="C8" s="153"/>
      <c r="D8" s="153">
        <f t="shared" si="1"/>
        <v>4600</v>
      </c>
      <c r="E8" s="153">
        <f>ROUND((B8+C8+D8)*125/100,0)</f>
        <v>21375</v>
      </c>
      <c r="F8" s="153">
        <f t="shared" ref="F8:G17" si="5">F7</f>
        <v>1380</v>
      </c>
      <c r="G8" s="153">
        <f t="shared" ref="G8:H10" si="6">G7</f>
        <v>100</v>
      </c>
      <c r="H8" s="153">
        <f t="shared" si="6"/>
        <v>0</v>
      </c>
      <c r="I8" s="153"/>
      <c r="J8" s="153">
        <f t="shared" si="2"/>
        <v>0</v>
      </c>
      <c r="K8" s="153">
        <f t="shared" si="0"/>
        <v>39955</v>
      </c>
      <c r="L8" s="154">
        <f t="shared" si="3"/>
        <v>3848</v>
      </c>
      <c r="M8" s="152">
        <f t="shared" si="4"/>
        <v>70</v>
      </c>
      <c r="N8" s="152">
        <f>N7</f>
        <v>60</v>
      </c>
      <c r="O8" s="152">
        <f t="shared" si="4"/>
        <v>150</v>
      </c>
      <c r="P8" s="152">
        <f t="shared" si="4"/>
        <v>0</v>
      </c>
      <c r="Q8" s="152">
        <f t="shared" si="4"/>
        <v>0</v>
      </c>
      <c r="R8" s="152">
        <f t="shared" si="4"/>
        <v>0</v>
      </c>
      <c r="S8" s="152"/>
      <c r="T8" s="153">
        <f t="shared" ref="T8:T17" si="7">ROUND(S8*3%,0)</f>
        <v>0</v>
      </c>
    </row>
    <row r="9" spans="1:20" x14ac:dyDescent="0.2">
      <c r="A9" s="10">
        <v>42551</v>
      </c>
      <c r="B9" s="152">
        <v>12500</v>
      </c>
      <c r="C9" s="153"/>
      <c r="D9" s="153">
        <f t="shared" si="1"/>
        <v>4600</v>
      </c>
      <c r="E9" s="153">
        <f t="shared" ref="E9:E14" si="8">ROUND((B9+C9+D9)*125/100,0)</f>
        <v>21375</v>
      </c>
      <c r="F9" s="153">
        <f t="shared" si="5"/>
        <v>1380</v>
      </c>
      <c r="G9" s="153">
        <f t="shared" si="6"/>
        <v>100</v>
      </c>
      <c r="H9" s="153">
        <f t="shared" si="6"/>
        <v>0</v>
      </c>
      <c r="I9" s="153"/>
      <c r="J9" s="153">
        <f t="shared" si="2"/>
        <v>0</v>
      </c>
      <c r="K9" s="153">
        <f t="shared" si="0"/>
        <v>39955</v>
      </c>
      <c r="L9" s="154">
        <f t="shared" si="3"/>
        <v>3848</v>
      </c>
      <c r="M9" s="152">
        <f t="shared" si="4"/>
        <v>70</v>
      </c>
      <c r="N9" s="152">
        <f t="shared" si="4"/>
        <v>60</v>
      </c>
      <c r="O9" s="152">
        <f>O6</f>
        <v>150</v>
      </c>
      <c r="P9" s="152">
        <f t="shared" si="4"/>
        <v>0</v>
      </c>
      <c r="Q9" s="152">
        <f t="shared" si="4"/>
        <v>0</v>
      </c>
      <c r="R9" s="152">
        <f t="shared" si="4"/>
        <v>0</v>
      </c>
      <c r="S9" s="152"/>
      <c r="T9" s="153">
        <f t="shared" si="7"/>
        <v>0</v>
      </c>
    </row>
    <row r="10" spans="1:20" x14ac:dyDescent="0.2">
      <c r="A10" s="10">
        <v>42582</v>
      </c>
      <c r="B10" s="152">
        <v>13020</v>
      </c>
      <c r="C10" s="153"/>
      <c r="D10" s="153">
        <f t="shared" si="1"/>
        <v>4600</v>
      </c>
      <c r="E10" s="153">
        <f t="shared" si="8"/>
        <v>22025</v>
      </c>
      <c r="F10" s="153">
        <v>1480</v>
      </c>
      <c r="G10" s="153">
        <f t="shared" si="6"/>
        <v>100</v>
      </c>
      <c r="H10" s="153">
        <f t="shared" si="6"/>
        <v>0</v>
      </c>
      <c r="I10" s="153"/>
      <c r="J10" s="153">
        <f t="shared" si="2"/>
        <v>0</v>
      </c>
      <c r="K10" s="153">
        <f t="shared" si="0"/>
        <v>41225</v>
      </c>
      <c r="L10" s="154">
        <f t="shared" si="3"/>
        <v>3965</v>
      </c>
      <c r="M10" s="152">
        <f t="shared" si="4"/>
        <v>70</v>
      </c>
      <c r="N10" s="152">
        <f t="shared" si="4"/>
        <v>60</v>
      </c>
      <c r="O10" s="152">
        <v>180</v>
      </c>
      <c r="P10" s="152">
        <f t="shared" si="4"/>
        <v>0</v>
      </c>
      <c r="Q10" s="152">
        <f t="shared" si="4"/>
        <v>0</v>
      </c>
      <c r="R10" s="152">
        <f t="shared" si="4"/>
        <v>0</v>
      </c>
      <c r="S10" s="152"/>
      <c r="T10" s="153">
        <f t="shared" si="7"/>
        <v>0</v>
      </c>
    </row>
    <row r="11" spans="1:20" x14ac:dyDescent="0.2">
      <c r="A11" s="10">
        <v>42613</v>
      </c>
      <c r="B11" s="152">
        <v>13020</v>
      </c>
      <c r="C11" s="153"/>
      <c r="D11" s="153">
        <f t="shared" si="1"/>
        <v>4600</v>
      </c>
      <c r="E11" s="153">
        <f t="shared" si="8"/>
        <v>22025</v>
      </c>
      <c r="F11" s="153">
        <f t="shared" si="5"/>
        <v>1480</v>
      </c>
      <c r="G11" s="153">
        <f t="shared" si="5"/>
        <v>100</v>
      </c>
      <c r="H11" s="153">
        <f t="shared" ref="H11:H17" si="9">H10</f>
        <v>0</v>
      </c>
      <c r="I11" s="153"/>
      <c r="J11" s="153">
        <f t="shared" si="2"/>
        <v>0</v>
      </c>
      <c r="K11" s="153">
        <f>SUM(B11:J11)</f>
        <v>41225</v>
      </c>
      <c r="L11" s="154">
        <f t="shared" si="3"/>
        <v>3965</v>
      </c>
      <c r="M11" s="152">
        <f t="shared" si="4"/>
        <v>70</v>
      </c>
      <c r="N11" s="152">
        <f t="shared" si="4"/>
        <v>60</v>
      </c>
      <c r="O11" s="152">
        <f t="shared" si="4"/>
        <v>180</v>
      </c>
      <c r="P11" s="152">
        <f t="shared" si="4"/>
        <v>0</v>
      </c>
      <c r="Q11" s="152">
        <f t="shared" si="4"/>
        <v>0</v>
      </c>
      <c r="R11" s="152">
        <f t="shared" si="4"/>
        <v>0</v>
      </c>
      <c r="S11" s="152"/>
      <c r="T11" s="153">
        <f t="shared" si="7"/>
        <v>0</v>
      </c>
    </row>
    <row r="12" spans="1:20" x14ac:dyDescent="0.2">
      <c r="A12" s="10">
        <v>42643</v>
      </c>
      <c r="B12" s="152">
        <v>13020</v>
      </c>
      <c r="C12" s="153"/>
      <c r="D12" s="153">
        <f t="shared" si="1"/>
        <v>4600</v>
      </c>
      <c r="E12" s="153">
        <f t="shared" si="8"/>
        <v>22025</v>
      </c>
      <c r="F12" s="153">
        <f t="shared" si="5"/>
        <v>1480</v>
      </c>
      <c r="G12" s="153">
        <f t="shared" si="5"/>
        <v>100</v>
      </c>
      <c r="H12" s="153">
        <f t="shared" si="9"/>
        <v>0</v>
      </c>
      <c r="I12" s="153"/>
      <c r="J12" s="153">
        <f t="shared" si="2"/>
        <v>0</v>
      </c>
      <c r="K12" s="153">
        <f t="shared" si="0"/>
        <v>41225</v>
      </c>
      <c r="L12" s="154">
        <f t="shared" si="3"/>
        <v>3965</v>
      </c>
      <c r="M12" s="152">
        <f t="shared" si="4"/>
        <v>70</v>
      </c>
      <c r="N12" s="152">
        <f t="shared" si="4"/>
        <v>60</v>
      </c>
      <c r="O12" s="152">
        <f t="shared" si="4"/>
        <v>180</v>
      </c>
      <c r="P12" s="152">
        <f t="shared" si="4"/>
        <v>0</v>
      </c>
      <c r="Q12" s="152">
        <f t="shared" si="4"/>
        <v>0</v>
      </c>
      <c r="R12" s="152">
        <f t="shared" si="4"/>
        <v>0</v>
      </c>
      <c r="S12" s="152"/>
      <c r="T12" s="153">
        <f t="shared" si="7"/>
        <v>0</v>
      </c>
    </row>
    <row r="13" spans="1:20" x14ac:dyDescent="0.2">
      <c r="A13" s="10">
        <v>42674</v>
      </c>
      <c r="B13" s="152">
        <v>13020</v>
      </c>
      <c r="C13" s="153"/>
      <c r="D13" s="153">
        <f t="shared" si="1"/>
        <v>4600</v>
      </c>
      <c r="E13" s="153">
        <f t="shared" si="8"/>
        <v>22025</v>
      </c>
      <c r="F13" s="153">
        <f t="shared" si="5"/>
        <v>1480</v>
      </c>
      <c r="G13" s="153">
        <f t="shared" si="5"/>
        <v>100</v>
      </c>
      <c r="H13" s="153">
        <f t="shared" si="9"/>
        <v>0</v>
      </c>
      <c r="I13" s="153"/>
      <c r="J13" s="153">
        <f t="shared" si="2"/>
        <v>0</v>
      </c>
      <c r="K13" s="153">
        <f t="shared" si="0"/>
        <v>41225</v>
      </c>
      <c r="L13" s="154">
        <f t="shared" si="3"/>
        <v>3965</v>
      </c>
      <c r="M13" s="152">
        <f t="shared" si="4"/>
        <v>70</v>
      </c>
      <c r="N13" s="152">
        <f t="shared" si="4"/>
        <v>60</v>
      </c>
      <c r="O13" s="152">
        <f t="shared" si="4"/>
        <v>180</v>
      </c>
      <c r="P13" s="152">
        <f t="shared" si="4"/>
        <v>0</v>
      </c>
      <c r="Q13" s="152">
        <f t="shared" si="4"/>
        <v>0</v>
      </c>
      <c r="R13" s="152">
        <f t="shared" si="4"/>
        <v>0</v>
      </c>
      <c r="S13" s="152"/>
      <c r="T13" s="153">
        <f t="shared" si="7"/>
        <v>0</v>
      </c>
    </row>
    <row r="14" spans="1:20" x14ac:dyDescent="0.2">
      <c r="A14" s="10">
        <v>42704</v>
      </c>
      <c r="B14" s="152">
        <v>13020</v>
      </c>
      <c r="C14" s="153"/>
      <c r="D14" s="153">
        <f t="shared" si="1"/>
        <v>4600</v>
      </c>
      <c r="E14" s="153">
        <f t="shared" si="8"/>
        <v>22025</v>
      </c>
      <c r="F14" s="153">
        <f t="shared" si="5"/>
        <v>1480</v>
      </c>
      <c r="G14" s="153">
        <f t="shared" si="5"/>
        <v>100</v>
      </c>
      <c r="H14" s="153">
        <f t="shared" si="9"/>
        <v>0</v>
      </c>
      <c r="I14" s="153"/>
      <c r="J14" s="153">
        <f t="shared" si="2"/>
        <v>0</v>
      </c>
      <c r="K14" s="153">
        <f t="shared" si="0"/>
        <v>41225</v>
      </c>
      <c r="L14" s="154">
        <f t="shared" si="3"/>
        <v>3965</v>
      </c>
      <c r="M14" s="152">
        <f t="shared" si="4"/>
        <v>70</v>
      </c>
      <c r="N14" s="152">
        <f t="shared" si="4"/>
        <v>60</v>
      </c>
      <c r="O14" s="152">
        <f t="shared" si="4"/>
        <v>180</v>
      </c>
      <c r="P14" s="152">
        <f t="shared" si="4"/>
        <v>0</v>
      </c>
      <c r="Q14" s="152">
        <f t="shared" si="4"/>
        <v>0</v>
      </c>
      <c r="R14" s="152">
        <f t="shared" si="4"/>
        <v>0</v>
      </c>
      <c r="S14" s="152"/>
      <c r="T14" s="153">
        <f t="shared" si="7"/>
        <v>0</v>
      </c>
    </row>
    <row r="15" spans="1:20" x14ac:dyDescent="0.2">
      <c r="A15" s="10">
        <v>42735</v>
      </c>
      <c r="B15" s="152">
        <v>13020</v>
      </c>
      <c r="C15" s="153"/>
      <c r="D15" s="153">
        <f t="shared" si="1"/>
        <v>4600</v>
      </c>
      <c r="E15" s="153">
        <f>ROUND((B15+C15+D15)*132/100,0)</f>
        <v>23258</v>
      </c>
      <c r="F15" s="153">
        <f t="shared" si="5"/>
        <v>1480</v>
      </c>
      <c r="G15" s="153">
        <f t="shared" si="5"/>
        <v>100</v>
      </c>
      <c r="H15" s="153">
        <f t="shared" si="9"/>
        <v>0</v>
      </c>
      <c r="I15" s="153"/>
      <c r="J15" s="153">
        <f t="shared" si="2"/>
        <v>0</v>
      </c>
      <c r="K15" s="153">
        <f t="shared" si="0"/>
        <v>42458</v>
      </c>
      <c r="L15" s="154">
        <f t="shared" si="3"/>
        <v>4088</v>
      </c>
      <c r="M15" s="152">
        <f t="shared" ref="M15:N17" si="10">M14</f>
        <v>70</v>
      </c>
      <c r="N15" s="152">
        <f t="shared" si="10"/>
        <v>60</v>
      </c>
      <c r="O15" s="152">
        <f t="shared" si="4"/>
        <v>180</v>
      </c>
      <c r="P15" s="152">
        <f t="shared" si="4"/>
        <v>0</v>
      </c>
      <c r="Q15" s="152">
        <f t="shared" si="4"/>
        <v>0</v>
      </c>
      <c r="R15" s="152">
        <f t="shared" si="4"/>
        <v>0</v>
      </c>
      <c r="S15" s="152"/>
      <c r="T15" s="153">
        <f t="shared" si="7"/>
        <v>0</v>
      </c>
    </row>
    <row r="16" spans="1:20" x14ac:dyDescent="0.2">
      <c r="A16" s="10">
        <v>42766</v>
      </c>
      <c r="B16" s="152">
        <v>13020</v>
      </c>
      <c r="C16" s="153"/>
      <c r="D16" s="153">
        <f t="shared" si="1"/>
        <v>4600</v>
      </c>
      <c r="E16" s="153">
        <f>ROUND((B16+C16+D16)*132/100,0)</f>
        <v>23258</v>
      </c>
      <c r="F16" s="153">
        <f>F15</f>
        <v>1480</v>
      </c>
      <c r="G16" s="153">
        <f t="shared" si="5"/>
        <v>100</v>
      </c>
      <c r="H16" s="153">
        <f t="shared" si="9"/>
        <v>0</v>
      </c>
      <c r="I16" s="153"/>
      <c r="J16" s="153">
        <f t="shared" si="2"/>
        <v>0</v>
      </c>
      <c r="K16" s="153">
        <f t="shared" si="0"/>
        <v>42458</v>
      </c>
      <c r="L16" s="154">
        <f t="shared" si="3"/>
        <v>4088</v>
      </c>
      <c r="M16" s="152">
        <f t="shared" si="10"/>
        <v>70</v>
      </c>
      <c r="N16" s="152">
        <f t="shared" si="10"/>
        <v>60</v>
      </c>
      <c r="O16" s="152">
        <f t="shared" si="4"/>
        <v>180</v>
      </c>
      <c r="P16" s="152">
        <f t="shared" si="4"/>
        <v>0</v>
      </c>
      <c r="Q16" s="152">
        <f t="shared" si="4"/>
        <v>0</v>
      </c>
      <c r="R16" s="152">
        <f t="shared" si="4"/>
        <v>0</v>
      </c>
      <c r="S16" s="152"/>
      <c r="T16" s="153">
        <f t="shared" si="7"/>
        <v>0</v>
      </c>
    </row>
    <row r="17" spans="1:20" x14ac:dyDescent="0.2">
      <c r="A17" s="10">
        <v>42794</v>
      </c>
      <c r="B17" s="152">
        <v>13020</v>
      </c>
      <c r="C17" s="153"/>
      <c r="D17" s="153">
        <f t="shared" si="1"/>
        <v>4600</v>
      </c>
      <c r="E17" s="153">
        <f>ROUND((B17+C17+D17)*132/100,0)</f>
        <v>23258</v>
      </c>
      <c r="F17" s="153">
        <f>F16</f>
        <v>1480</v>
      </c>
      <c r="G17" s="153">
        <f t="shared" si="5"/>
        <v>100</v>
      </c>
      <c r="H17" s="153">
        <f t="shared" si="9"/>
        <v>0</v>
      </c>
      <c r="I17" s="153"/>
      <c r="J17" s="153">
        <f t="shared" si="2"/>
        <v>0</v>
      </c>
      <c r="K17" s="153">
        <f t="shared" si="0"/>
        <v>42458</v>
      </c>
      <c r="L17" s="154">
        <f t="shared" si="3"/>
        <v>4088</v>
      </c>
      <c r="M17" s="152">
        <f t="shared" si="10"/>
        <v>70</v>
      </c>
      <c r="N17" s="152">
        <f t="shared" si="10"/>
        <v>60</v>
      </c>
      <c r="O17" s="152">
        <f t="shared" si="4"/>
        <v>180</v>
      </c>
      <c r="P17" s="152">
        <v>0</v>
      </c>
      <c r="Q17" s="152">
        <f t="shared" si="4"/>
        <v>0</v>
      </c>
      <c r="R17" s="152">
        <f t="shared" si="4"/>
        <v>0</v>
      </c>
      <c r="S17" s="152" t="e">
        <f ca="1">ROUND(('I.T.Cal.Page 2'!I39*100)/103,0)</f>
        <v>#REF!</v>
      </c>
      <c r="T17" s="153" t="e">
        <f t="shared" ca="1" si="7"/>
        <v>#REF!</v>
      </c>
    </row>
    <row r="18" spans="1:20" x14ac:dyDescent="0.2">
      <c r="A18" s="16" t="s">
        <v>27</v>
      </c>
      <c r="B18" s="155">
        <f t="shared" ref="B18:J18" si="11">SUM(B6:B17)</f>
        <v>154160</v>
      </c>
      <c r="C18" s="155">
        <f t="shared" si="11"/>
        <v>0</v>
      </c>
      <c r="D18" s="155">
        <f t="shared" si="11"/>
        <v>55200</v>
      </c>
      <c r="E18" s="155">
        <f t="shared" si="11"/>
        <v>263347</v>
      </c>
      <c r="F18" s="155">
        <f t="shared" si="11"/>
        <v>17360</v>
      </c>
      <c r="G18" s="155">
        <f t="shared" si="11"/>
        <v>1200</v>
      </c>
      <c r="H18" s="155">
        <f t="shared" si="11"/>
        <v>0</v>
      </c>
      <c r="I18" s="155"/>
      <c r="J18" s="155">
        <f t="shared" si="11"/>
        <v>0</v>
      </c>
      <c r="K18" s="156">
        <f t="shared" si="0"/>
        <v>491267</v>
      </c>
      <c r="L18" s="155">
        <f>SUM(L6:L17)</f>
        <v>47275</v>
      </c>
      <c r="M18" s="155">
        <f t="shared" ref="M18:R18" si="12">SUM(M6:M17)</f>
        <v>840</v>
      </c>
      <c r="N18" s="155">
        <f t="shared" si="12"/>
        <v>750</v>
      </c>
      <c r="O18" s="155">
        <f t="shared" si="12"/>
        <v>2040</v>
      </c>
      <c r="P18" s="155">
        <f t="shared" si="12"/>
        <v>0</v>
      </c>
      <c r="Q18" s="155">
        <f t="shared" si="12"/>
        <v>0</v>
      </c>
      <c r="R18" s="155">
        <f t="shared" si="12"/>
        <v>0</v>
      </c>
      <c r="S18" s="155" t="e">
        <f ca="1">SUM(S6:S17)</f>
        <v>#REF!</v>
      </c>
      <c r="T18" s="157" t="e">
        <f ca="1">SUM(T6:T17)</f>
        <v>#REF!</v>
      </c>
    </row>
    <row r="19" spans="1:20" ht="17.25" customHeight="1" x14ac:dyDescent="0.2">
      <c r="A19" s="419" t="s">
        <v>28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</row>
    <row r="20" spans="1:20" x14ac:dyDescent="0.2">
      <c r="A20" s="16" t="s">
        <v>39</v>
      </c>
      <c r="B20" s="94"/>
      <c r="C20" s="94"/>
      <c r="D20" s="94"/>
      <c r="E20" s="95">
        <v>2770</v>
      </c>
      <c r="F20" s="94"/>
      <c r="G20" s="94"/>
      <c r="H20" s="94"/>
      <c r="I20" s="94"/>
      <c r="J20" s="158"/>
      <c r="K20" s="159">
        <f t="shared" ref="K20:K26" si="13">SUM(B20:J20)</f>
        <v>2770</v>
      </c>
      <c r="L20" s="158"/>
      <c r="M20" s="158"/>
      <c r="N20" s="160"/>
      <c r="O20" s="160"/>
      <c r="P20" s="160"/>
      <c r="Q20" s="160"/>
      <c r="R20" s="160"/>
      <c r="S20" s="160"/>
      <c r="T20" s="160"/>
    </row>
    <row r="21" spans="1:20" x14ac:dyDescent="0.2">
      <c r="A21" s="16" t="s">
        <v>38</v>
      </c>
      <c r="B21" s="94"/>
      <c r="C21" s="94"/>
      <c r="D21" s="94"/>
      <c r="E21" s="95">
        <v>6164</v>
      </c>
      <c r="F21" s="94"/>
      <c r="G21" s="94"/>
      <c r="H21" s="94"/>
      <c r="I21" s="94"/>
      <c r="J21" s="158"/>
      <c r="K21" s="159">
        <f t="shared" si="13"/>
        <v>6164</v>
      </c>
      <c r="L21" s="158"/>
      <c r="M21" s="158"/>
      <c r="N21" s="160"/>
      <c r="O21" s="160"/>
      <c r="P21" s="160"/>
      <c r="Q21" s="160"/>
      <c r="R21" s="160"/>
      <c r="S21" s="160"/>
      <c r="T21" s="160"/>
    </row>
    <row r="22" spans="1:20" x14ac:dyDescent="0.2">
      <c r="A22" s="16" t="s">
        <v>40</v>
      </c>
      <c r="B22" s="94"/>
      <c r="C22" s="95"/>
      <c r="D22" s="95"/>
      <c r="E22" s="95"/>
      <c r="F22" s="96"/>
      <c r="G22" s="94"/>
      <c r="H22" s="94"/>
      <c r="I22" s="94"/>
      <c r="J22" s="158"/>
      <c r="K22" s="159">
        <f t="shared" si="13"/>
        <v>0</v>
      </c>
      <c r="L22" s="158"/>
      <c r="M22" s="158"/>
      <c r="N22" s="160"/>
      <c r="O22" s="160"/>
      <c r="P22" s="160"/>
      <c r="Q22" s="160"/>
      <c r="R22" s="160"/>
      <c r="S22" s="160"/>
      <c r="T22" s="160"/>
    </row>
    <row r="23" spans="1:20" x14ac:dyDescent="0.2">
      <c r="A23" s="16" t="s">
        <v>111</v>
      </c>
      <c r="B23" s="95">
        <v>6510</v>
      </c>
      <c r="C23" s="95"/>
      <c r="D23" s="95">
        <v>2300</v>
      </c>
      <c r="E23" s="95">
        <v>11013</v>
      </c>
      <c r="F23" s="95">
        <v>740</v>
      </c>
      <c r="G23" s="94"/>
      <c r="H23" s="94"/>
      <c r="I23" s="94"/>
      <c r="J23" s="158"/>
      <c r="K23" s="159">
        <f t="shared" si="13"/>
        <v>20563</v>
      </c>
      <c r="L23" s="158"/>
      <c r="M23" s="158"/>
      <c r="N23" s="160"/>
      <c r="O23" s="160"/>
      <c r="P23" s="160"/>
      <c r="Q23" s="160"/>
      <c r="R23" s="160"/>
      <c r="S23" s="160"/>
      <c r="T23" s="160"/>
    </row>
    <row r="24" spans="1:20" x14ac:dyDescent="0.2">
      <c r="A24" s="99" t="s">
        <v>224</v>
      </c>
      <c r="B24" s="94"/>
      <c r="C24" s="94"/>
      <c r="D24" s="94"/>
      <c r="E24" s="94"/>
      <c r="F24" s="94"/>
      <c r="G24" s="94"/>
      <c r="H24" s="94"/>
      <c r="I24" s="94"/>
      <c r="J24" s="158"/>
      <c r="K24" s="159">
        <f t="shared" si="13"/>
        <v>0</v>
      </c>
      <c r="L24" s="158"/>
      <c r="M24" s="158"/>
      <c r="N24" s="160"/>
      <c r="O24" s="160"/>
      <c r="P24" s="160"/>
      <c r="Q24" s="160"/>
      <c r="R24" s="160"/>
      <c r="S24" s="160"/>
      <c r="T24" s="160"/>
    </row>
    <row r="25" spans="1:20" x14ac:dyDescent="0.2">
      <c r="A25" s="16" t="s">
        <v>110</v>
      </c>
      <c r="B25" s="94"/>
      <c r="C25" s="94"/>
      <c r="D25" s="94"/>
      <c r="E25" s="94"/>
      <c r="F25" s="94"/>
      <c r="G25" s="94"/>
      <c r="H25" s="94"/>
      <c r="I25" s="94">
        <v>1000</v>
      </c>
      <c r="J25" s="158"/>
      <c r="K25" s="159">
        <f t="shared" si="13"/>
        <v>1000</v>
      </c>
      <c r="L25" s="158"/>
      <c r="M25" s="158"/>
      <c r="N25" s="160"/>
      <c r="O25" s="160"/>
      <c r="P25" s="160"/>
      <c r="Q25" s="160"/>
      <c r="R25" s="160"/>
      <c r="S25" s="160"/>
      <c r="T25" s="160"/>
    </row>
    <row r="26" spans="1:20" x14ac:dyDescent="0.2">
      <c r="A26" s="16" t="s">
        <v>109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11">
        <f t="shared" si="13"/>
        <v>0</v>
      </c>
      <c r="L26" s="160"/>
      <c r="M26" s="160"/>
      <c r="N26" s="160"/>
      <c r="O26" s="160"/>
      <c r="P26" s="160"/>
      <c r="Q26" s="160"/>
      <c r="R26" s="160"/>
      <c r="S26" s="160"/>
      <c r="T26" s="160"/>
    </row>
    <row r="27" spans="1:20" x14ac:dyDescent="0.2">
      <c r="A27" s="16" t="s">
        <v>24</v>
      </c>
      <c r="B27" s="73">
        <f>SUM(B18+SUM(B20:B26))</f>
        <v>160670</v>
      </c>
      <c r="C27" s="73">
        <f>SUM(C18+SUM(C20:C26))</f>
        <v>0</v>
      </c>
      <c r="D27" s="73">
        <f t="shared" ref="D27:K27" si="14">SUM(D18+SUM(D20:D26))</f>
        <v>57500</v>
      </c>
      <c r="E27" s="73">
        <f>SUM(E20:E23)+E18</f>
        <v>283294</v>
      </c>
      <c r="F27" s="73">
        <f t="shared" si="14"/>
        <v>18100</v>
      </c>
      <c r="G27" s="73">
        <f t="shared" si="14"/>
        <v>1200</v>
      </c>
      <c r="H27" s="73">
        <f t="shared" si="14"/>
        <v>0</v>
      </c>
      <c r="I27" s="73">
        <f>I25</f>
        <v>1000</v>
      </c>
      <c r="J27" s="73">
        <f t="shared" si="14"/>
        <v>0</v>
      </c>
      <c r="K27" s="73">
        <f t="shared" si="14"/>
        <v>521764</v>
      </c>
      <c r="L27" s="73">
        <f t="shared" ref="L27:R27" si="15">SUM(L18+SUM(L20:L25))</f>
        <v>47275</v>
      </c>
      <c r="M27" s="73">
        <f t="shared" si="15"/>
        <v>840</v>
      </c>
      <c r="N27" s="73">
        <f t="shared" si="15"/>
        <v>750</v>
      </c>
      <c r="O27" s="73">
        <f t="shared" si="15"/>
        <v>2040</v>
      </c>
      <c r="P27" s="73">
        <f t="shared" si="15"/>
        <v>0</v>
      </c>
      <c r="Q27" s="73">
        <f t="shared" si="15"/>
        <v>0</v>
      </c>
      <c r="R27" s="73">
        <f t="shared" si="15"/>
        <v>0</v>
      </c>
      <c r="S27" s="73" t="e">
        <f ca="1">SUM(S18+SUM(S20:S25))</f>
        <v>#REF!</v>
      </c>
      <c r="T27" s="73" t="e">
        <f ca="1">SUM(T18+SUM(T20:T25))</f>
        <v>#REF!</v>
      </c>
    </row>
    <row r="29" spans="1:20" x14ac:dyDescent="0.2">
      <c r="B29" s="42" t="s">
        <v>41</v>
      </c>
      <c r="C29" s="43"/>
      <c r="D29" s="423" t="s">
        <v>19</v>
      </c>
      <c r="E29" s="423"/>
      <c r="F29" s="424" t="s">
        <v>27</v>
      </c>
      <c r="G29" s="425"/>
      <c r="H29" s="418" t="s">
        <v>42</v>
      </c>
      <c r="I29" s="418"/>
      <c r="J29" s="418"/>
      <c r="K29" s="44"/>
      <c r="P29" s="45" t="s">
        <v>43</v>
      </c>
    </row>
    <row r="30" spans="1:20" x14ac:dyDescent="0.2">
      <c r="B30" s="428">
        <f>SUM(B18:D18)+B24+B26</f>
        <v>209360</v>
      </c>
      <c r="C30" s="429"/>
      <c r="D30" s="427">
        <f>E18+E20+E21+E24+E26</f>
        <v>272281</v>
      </c>
      <c r="E30" s="427"/>
      <c r="F30" s="428">
        <f>B30+D30</f>
        <v>481641</v>
      </c>
      <c r="G30" s="429"/>
      <c r="H30" s="427">
        <f>ROUND(F30*10%,0)</f>
        <v>48164</v>
      </c>
      <c r="I30" s="427"/>
      <c r="J30" s="427"/>
      <c r="K30" s="46"/>
    </row>
    <row r="32" spans="1:20" x14ac:dyDescent="0.2"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</row>
  </sheetData>
  <mergeCells count="21">
    <mergeCell ref="C32:Q32"/>
    <mergeCell ref="B3:G3"/>
    <mergeCell ref="D30:E30"/>
    <mergeCell ref="F30:G30"/>
    <mergeCell ref="L4:T4"/>
    <mergeCell ref="B30:C30"/>
    <mergeCell ref="H30:J30"/>
    <mergeCell ref="A1:N1"/>
    <mergeCell ref="H29:J29"/>
    <mergeCell ref="A19:T19"/>
    <mergeCell ref="O1:Q1"/>
    <mergeCell ref="B2:G2"/>
    <mergeCell ref="H3:N3"/>
    <mergeCell ref="R2:T2"/>
    <mergeCell ref="O2:Q2"/>
    <mergeCell ref="H2:J2"/>
    <mergeCell ref="D29:E29"/>
    <mergeCell ref="O3:T3"/>
    <mergeCell ref="F29:G29"/>
    <mergeCell ref="K2:N2"/>
    <mergeCell ref="A4:K4"/>
  </mergeCells>
  <phoneticPr fontId="23" type="noConversion"/>
  <dataValidations count="4">
    <dataValidation allowBlank="1" showInputMessage="1" showErrorMessage="1" promptTitle="Stop!" prompt="This cell contains formula_x000a_" sqref="K20:K26" xr:uid="{1CF8DA3B-26E5-4274-A693-9375E01598B6}"/>
    <dataValidation allowBlank="1" showInputMessage="1" showErrorMessage="1" promptTitle="Stop!" prompt="This cell contains formula!" sqref="L18:T18 B27:T27 B30 D30 F30 H30:I30 K30" xr:uid="{B27371CA-1CE7-4E74-8125-4A4345F2F1B2}"/>
    <dataValidation allowBlank="1" showInputMessage="1" showErrorMessage="1" errorTitle="Formula cell" error="This cell is filled automatically!" promptTitle="Stop!" prompt="This cell contains formula!" sqref="B18:J18" xr:uid="{40202069-3374-467C-A403-6835B16F3995}"/>
    <dataValidation allowBlank="1" showInputMessage="1" showErrorMessage="1" errorTitle="Formula cell" error="This is filled automatically!" promptTitle="Stop!" prompt="This cell contains formula" sqref="K6:K18" xr:uid="{3DF9EFE4-45D6-491A-8654-32F32C42EC91}"/>
  </dataValidations>
  <pageMargins left="0.43" right="0.25" top="0.56999999999999995" bottom="0.52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36C7-398C-4E7C-993B-055EC6C2FAA2}">
  <dimension ref="A1:F39"/>
  <sheetViews>
    <sheetView workbookViewId="0">
      <selection activeCell="F39" sqref="F39"/>
    </sheetView>
  </sheetViews>
  <sheetFormatPr defaultRowHeight="15" x14ac:dyDescent="0.2"/>
  <cols>
    <col min="1" max="2" width="13.1796875" style="176" customWidth="1"/>
    <col min="3" max="3" width="18.6953125" style="176" customWidth="1"/>
    <col min="4" max="4" width="21.7890625" style="176" customWidth="1"/>
    <col min="5" max="5" width="12.10546875" style="176" customWidth="1"/>
    <col min="6" max="6" width="11.296875" style="176" customWidth="1"/>
    <col min="7" max="8" width="11.43359375" customWidth="1"/>
  </cols>
  <sheetData>
    <row r="1" spans="1:6" ht="57.75" customHeight="1" x14ac:dyDescent="0.2">
      <c r="A1" s="430" t="s">
        <v>185</v>
      </c>
      <c r="B1" s="430"/>
      <c r="C1" s="430"/>
      <c r="D1" s="430"/>
      <c r="E1" s="430"/>
      <c r="F1" s="430"/>
    </row>
    <row r="2" spans="1:6" ht="21.75" customHeight="1" x14ac:dyDescent="0.2">
      <c r="A2" s="431" t="s">
        <v>147</v>
      </c>
      <c r="B2" s="432"/>
      <c r="C2" s="432"/>
      <c r="D2" s="431" t="s">
        <v>148</v>
      </c>
      <c r="E2" s="432"/>
      <c r="F2" s="432"/>
    </row>
    <row r="3" spans="1:6" ht="21.75" customHeight="1" x14ac:dyDescent="0.2">
      <c r="A3" s="433" t="str">
        <f>'General Data'!F19</f>
        <v>S. RAJENDRAN  M.A.B.Ed</v>
      </c>
      <c r="B3" s="434"/>
      <c r="C3" s="435"/>
      <c r="D3" s="436" t="str">
        <f>'General Data'!F3</f>
        <v>S.SAMUEL SELVARAJ B.SC,M.A.B.Ed</v>
      </c>
      <c r="E3" s="437"/>
      <c r="F3" s="438"/>
    </row>
    <row r="4" spans="1:6" ht="19.5" customHeight="1" x14ac:dyDescent="0.2">
      <c r="A4" s="436" t="str">
        <f>'General Data'!F20</f>
        <v>ASSISTANT ELEMENTARY EDUCATIONAL OFFICER</v>
      </c>
      <c r="B4" s="437"/>
      <c r="C4" s="438"/>
      <c r="D4" s="80" t="str">
        <f>'General Data'!F5</f>
        <v>BT ASSISTANT SCIENCE</v>
      </c>
      <c r="E4" s="462" t="str">
        <f>'General Data'!F7</f>
        <v>PUMS, SINGAIYANPUDUR</v>
      </c>
      <c r="F4" s="463"/>
    </row>
    <row r="5" spans="1:6" ht="21.75" customHeight="1" x14ac:dyDescent="0.2">
      <c r="A5" s="439" t="str">
        <f>'General Data'!F8&amp;"-"&amp;'General Data'!Q8</f>
        <v>KINATHUKADAVU,-642109</v>
      </c>
      <c r="B5" s="439"/>
      <c r="C5" s="439"/>
      <c r="D5" s="440" t="str">
        <f>A5</f>
        <v>KINATHUKADAVU,-642109</v>
      </c>
      <c r="E5" s="441"/>
      <c r="F5" s="442"/>
    </row>
    <row r="6" spans="1:6" ht="18.75" customHeight="1" x14ac:dyDescent="0.2">
      <c r="A6" s="443" t="s">
        <v>149</v>
      </c>
      <c r="B6" s="443"/>
      <c r="C6" s="164" t="s">
        <v>150</v>
      </c>
      <c r="D6" s="165" t="s">
        <v>211</v>
      </c>
      <c r="E6" s="444" t="s">
        <v>149</v>
      </c>
      <c r="F6" s="444"/>
    </row>
    <row r="7" spans="1:6" ht="19.5" customHeight="1" x14ac:dyDescent="0.2">
      <c r="A7" s="445" t="str">
        <f>[1]General!U23</f>
        <v>"Nil"</v>
      </c>
      <c r="B7" s="445"/>
      <c r="C7" s="162" t="str">
        <f>'General Data'!F10</f>
        <v>CMBA03615D</v>
      </c>
      <c r="D7" s="161">
        <f>'General Data'!O4</f>
        <v>23388</v>
      </c>
      <c r="E7" s="445" t="str">
        <f>'General Data'!F6</f>
        <v>AYXPS0309P</v>
      </c>
      <c r="F7" s="445"/>
    </row>
    <row r="8" spans="1:6" ht="26.25" customHeight="1" x14ac:dyDescent="0.2">
      <c r="A8" s="446" t="s">
        <v>151</v>
      </c>
      <c r="B8" s="447"/>
      <c r="C8" s="448"/>
      <c r="D8" s="451" t="s">
        <v>152</v>
      </c>
      <c r="E8" s="451"/>
      <c r="F8" s="443" t="s">
        <v>153</v>
      </c>
    </row>
    <row r="9" spans="1:6" ht="27.75" customHeight="1" x14ac:dyDescent="0.2">
      <c r="A9" s="449"/>
      <c r="B9" s="430"/>
      <c r="C9" s="450"/>
      <c r="D9" s="165" t="s">
        <v>154</v>
      </c>
      <c r="E9" s="165" t="s">
        <v>155</v>
      </c>
      <c r="F9" s="443"/>
    </row>
    <row r="10" spans="1:6" ht="16.5" customHeight="1" x14ac:dyDescent="0.2">
      <c r="A10" s="445" t="e">
        <f>#REF!&amp;#REF!</f>
        <v>#REF!</v>
      </c>
      <c r="B10" s="445"/>
      <c r="C10" s="445"/>
      <c r="D10" s="82" t="str">
        <f>'General Data'!F21</f>
        <v>01.03.2016</v>
      </c>
      <c r="E10" s="82" t="str">
        <f>'General Data'!K21</f>
        <v>28.02.2017</v>
      </c>
      <c r="F10" s="81" t="str">
        <f>'General Data'!F12</f>
        <v>2017 - 2018</v>
      </c>
    </row>
    <row r="11" spans="1:6" ht="20.25" customHeight="1" x14ac:dyDescent="0.2">
      <c r="A11" s="452" t="s">
        <v>156</v>
      </c>
      <c r="B11" s="452"/>
      <c r="C11" s="452"/>
      <c r="D11" s="452"/>
      <c r="E11" s="452"/>
      <c r="F11" s="453"/>
    </row>
    <row r="12" spans="1:6" ht="23.25" customHeight="1" x14ac:dyDescent="0.2">
      <c r="A12" s="454" t="s">
        <v>157</v>
      </c>
      <c r="B12" s="454"/>
      <c r="C12" s="454"/>
      <c r="D12" s="454"/>
      <c r="E12" s="166"/>
      <c r="F12" s="83" t="e">
        <f>#REF!</f>
        <v>#REF!</v>
      </c>
    </row>
    <row r="13" spans="1:6" ht="23.25" customHeight="1" x14ac:dyDescent="0.2">
      <c r="A13" s="114" t="s">
        <v>158</v>
      </c>
      <c r="B13" s="167"/>
      <c r="C13" s="167"/>
      <c r="D13" s="168"/>
      <c r="E13" s="166"/>
      <c r="F13" s="83">
        <f t="array" ref="F13:F14">0</f>
        <v>0</v>
      </c>
    </row>
    <row r="14" spans="1:6" ht="23.25" customHeight="1" x14ac:dyDescent="0.2">
      <c r="A14" s="114" t="s">
        <v>159</v>
      </c>
      <c r="B14" s="167"/>
      <c r="C14" s="167"/>
      <c r="D14" s="168"/>
      <c r="E14" s="166"/>
      <c r="F14" s="83">
        <v>0</v>
      </c>
    </row>
    <row r="15" spans="1:6" ht="23.25" customHeight="1" x14ac:dyDescent="0.2">
      <c r="A15" s="117" t="s">
        <v>160</v>
      </c>
      <c r="B15" s="169"/>
      <c r="C15" s="169"/>
      <c r="D15" s="170"/>
      <c r="E15" s="166"/>
      <c r="F15" s="83" t="e">
        <f>SUM(F12:F14)</f>
        <v>#REF!</v>
      </c>
    </row>
    <row r="16" spans="1:6" ht="23.25" customHeight="1" x14ac:dyDescent="0.2">
      <c r="A16" s="455" t="s">
        <v>161</v>
      </c>
      <c r="B16" s="455"/>
      <c r="C16" s="455"/>
      <c r="D16" s="456"/>
      <c r="E16" s="166"/>
      <c r="F16" s="83" t="e">
        <f>#REF!</f>
        <v>#REF!</v>
      </c>
    </row>
    <row r="17" spans="1:6" ht="23.25" customHeight="1" x14ac:dyDescent="0.2">
      <c r="A17" s="457" t="s">
        <v>162</v>
      </c>
      <c r="B17" s="457"/>
      <c r="C17" s="457"/>
      <c r="D17" s="457"/>
      <c r="E17" s="166"/>
      <c r="F17" s="83" t="e">
        <f>F15-F16</f>
        <v>#REF!</v>
      </c>
    </row>
    <row r="18" spans="1:6" ht="23.25" customHeight="1" x14ac:dyDescent="0.2">
      <c r="A18" s="457" t="s">
        <v>163</v>
      </c>
      <c r="B18" s="457"/>
      <c r="C18" s="457"/>
      <c r="D18" s="457"/>
      <c r="E18" s="166"/>
      <c r="F18" s="83"/>
    </row>
    <row r="19" spans="1:6" ht="23.25" customHeight="1" x14ac:dyDescent="0.2">
      <c r="A19" s="461" t="s">
        <v>164</v>
      </c>
      <c r="B19" s="461"/>
      <c r="C19" s="461"/>
      <c r="D19" s="461"/>
      <c r="E19" s="84">
        <f>0</f>
        <v>0</v>
      </c>
      <c r="F19" s="84"/>
    </row>
    <row r="20" spans="1:6" ht="23.25" customHeight="1" x14ac:dyDescent="0.2">
      <c r="A20" s="461" t="s">
        <v>165</v>
      </c>
      <c r="B20" s="461"/>
      <c r="C20" s="461"/>
      <c r="D20" s="461"/>
      <c r="E20" s="84" t="e">
        <f>#REF!</f>
        <v>#REF!</v>
      </c>
      <c r="F20" s="84"/>
    </row>
    <row r="21" spans="1:6" ht="23.25" customHeight="1" x14ac:dyDescent="0.2">
      <c r="A21" s="461" t="s">
        <v>166</v>
      </c>
      <c r="B21" s="461"/>
      <c r="C21" s="461"/>
      <c r="D21" s="461"/>
      <c r="E21" s="84"/>
      <c r="F21" s="84" t="e">
        <f>SUM(E19:E20)</f>
        <v>#REF!</v>
      </c>
    </row>
    <row r="22" spans="1:6" ht="23.25" customHeight="1" x14ac:dyDescent="0.2">
      <c r="A22" s="171" t="s">
        <v>167</v>
      </c>
      <c r="B22" s="171"/>
      <c r="C22" s="171"/>
      <c r="D22" s="171"/>
      <c r="E22" s="171"/>
      <c r="F22" s="84" t="e">
        <f>F17-F21</f>
        <v>#REF!</v>
      </c>
    </row>
    <row r="23" spans="1:6" ht="23.25" customHeight="1" x14ac:dyDescent="0.2">
      <c r="A23" s="172" t="s">
        <v>168</v>
      </c>
      <c r="B23" s="172"/>
      <c r="C23" s="172"/>
      <c r="D23" s="172"/>
      <c r="E23" s="85"/>
      <c r="F23" s="86" t="e">
        <f>#REF!</f>
        <v>#REF!</v>
      </c>
    </row>
    <row r="24" spans="1:6" ht="23.25" customHeight="1" x14ac:dyDescent="0.2">
      <c r="A24" s="467" t="s">
        <v>169</v>
      </c>
      <c r="B24" s="468"/>
      <c r="C24" s="468"/>
      <c r="D24" s="469"/>
      <c r="E24" s="85"/>
      <c r="F24" s="86" t="e">
        <f>F22+F23</f>
        <v>#REF!</v>
      </c>
    </row>
    <row r="25" spans="1:6" ht="23.25" customHeight="1" x14ac:dyDescent="0.2">
      <c r="A25" s="458" t="s">
        <v>207</v>
      </c>
      <c r="B25" s="458"/>
      <c r="C25" s="458"/>
      <c r="D25" s="458"/>
      <c r="E25" s="87"/>
      <c r="F25" s="84" t="e">
        <f>#REF!</f>
        <v>#REF!</v>
      </c>
    </row>
    <row r="26" spans="1:6" ht="23.25" customHeight="1" x14ac:dyDescent="0.2">
      <c r="A26" s="458" t="s">
        <v>170</v>
      </c>
      <c r="B26" s="458"/>
      <c r="C26" s="458"/>
      <c r="D26" s="458"/>
      <c r="E26" s="171"/>
      <c r="F26" s="86" t="e">
        <f>F24-F25</f>
        <v>#REF!</v>
      </c>
    </row>
    <row r="27" spans="1:6" ht="23.25" customHeight="1" x14ac:dyDescent="0.2">
      <c r="A27" s="459" t="s">
        <v>171</v>
      </c>
      <c r="B27" s="455"/>
      <c r="C27" s="460" t="s">
        <v>172</v>
      </c>
      <c r="D27" s="460" t="s">
        <v>173</v>
      </c>
      <c r="E27" s="460" t="s">
        <v>174</v>
      </c>
      <c r="F27" s="464"/>
    </row>
    <row r="28" spans="1:6" ht="23.25" customHeight="1" x14ac:dyDescent="0.2">
      <c r="A28" s="457"/>
      <c r="B28" s="457"/>
      <c r="C28" s="445"/>
      <c r="D28" s="445"/>
      <c r="E28" s="445"/>
      <c r="F28" s="464"/>
    </row>
    <row r="29" spans="1:6" ht="23.25" customHeight="1" x14ac:dyDescent="0.2">
      <c r="A29" s="98" t="s">
        <v>175</v>
      </c>
      <c r="B29" s="173"/>
      <c r="C29" s="163" t="e">
        <f>#REF!</f>
        <v>#REF!</v>
      </c>
      <c r="D29" s="163" t="e">
        <f>C29</f>
        <v>#REF!</v>
      </c>
      <c r="E29" s="163" t="e">
        <f>MIN(D29,150000)</f>
        <v>#REF!</v>
      </c>
      <c r="F29" s="464"/>
    </row>
    <row r="30" spans="1:6" ht="23.25" customHeight="1" x14ac:dyDescent="0.2">
      <c r="A30" s="465" t="s">
        <v>176</v>
      </c>
      <c r="B30" s="466"/>
      <c r="C30" s="163" t="e">
        <f>#REF!</f>
        <v>#REF!</v>
      </c>
      <c r="D30" s="163" t="e">
        <f t="shared" ref="D30:D35" si="0">C30</f>
        <v>#REF!</v>
      </c>
      <c r="E30" s="163" t="e">
        <f>#REF!</f>
        <v>#REF!</v>
      </c>
      <c r="F30" s="464"/>
    </row>
    <row r="31" spans="1:6" ht="23.25" customHeight="1" x14ac:dyDescent="0.2">
      <c r="A31" s="461" t="s">
        <v>177</v>
      </c>
      <c r="B31" s="461"/>
      <c r="C31" s="163" t="e">
        <f>#REF!</f>
        <v>#REF!</v>
      </c>
      <c r="D31" s="163" t="e">
        <f t="shared" si="0"/>
        <v>#REF!</v>
      </c>
      <c r="E31" s="163" t="e">
        <f>#REF!</f>
        <v>#REF!</v>
      </c>
      <c r="F31" s="464"/>
    </row>
    <row r="32" spans="1:6" ht="23.25" customHeight="1" x14ac:dyDescent="0.2">
      <c r="A32" s="465" t="s">
        <v>178</v>
      </c>
      <c r="B32" s="466"/>
      <c r="C32" s="163" t="e">
        <f>#REF!</f>
        <v>#REF!</v>
      </c>
      <c r="D32" s="163" t="e">
        <f t="shared" si="0"/>
        <v>#REF!</v>
      </c>
      <c r="E32" s="163" t="e">
        <f>#REF!</f>
        <v>#REF!</v>
      </c>
      <c r="F32" s="464"/>
    </row>
    <row r="33" spans="1:6" ht="23.25" customHeight="1" x14ac:dyDescent="0.2">
      <c r="A33" s="174" t="s">
        <v>179</v>
      </c>
      <c r="B33" s="175"/>
      <c r="C33" s="163" t="e">
        <f>#REF!</f>
        <v>#REF!</v>
      </c>
      <c r="D33" s="163" t="e">
        <f t="shared" si="0"/>
        <v>#REF!</v>
      </c>
      <c r="E33" s="163" t="e">
        <f>#REF!</f>
        <v>#REF!</v>
      </c>
      <c r="F33" s="464"/>
    </row>
    <row r="34" spans="1:6" ht="23.25" customHeight="1" x14ac:dyDescent="0.2">
      <c r="A34" s="461" t="s">
        <v>180</v>
      </c>
      <c r="B34" s="461"/>
      <c r="C34" s="163" t="e">
        <f>#REF!</f>
        <v>#REF!</v>
      </c>
      <c r="D34" s="163" t="e">
        <f t="shared" si="0"/>
        <v>#REF!</v>
      </c>
      <c r="E34" s="163" t="e">
        <f>#REF!</f>
        <v>#REF!</v>
      </c>
      <c r="F34" s="464"/>
    </row>
    <row r="35" spans="1:6" ht="23.25" customHeight="1" x14ac:dyDescent="0.2">
      <c r="A35" s="461" t="s">
        <v>181</v>
      </c>
      <c r="B35" s="461"/>
      <c r="C35" s="163" t="e">
        <f>#REF!</f>
        <v>#REF!</v>
      </c>
      <c r="D35" s="163" t="e">
        <f t="shared" si="0"/>
        <v>#REF!</v>
      </c>
      <c r="E35" s="163" t="e">
        <f>#REF!</f>
        <v>#REF!</v>
      </c>
      <c r="F35" s="464"/>
    </row>
    <row r="36" spans="1:6" ht="23.25" customHeight="1" x14ac:dyDescent="0.2">
      <c r="A36" s="461" t="s">
        <v>182</v>
      </c>
      <c r="B36" s="461"/>
      <c r="C36" s="461"/>
      <c r="D36" s="461"/>
      <c r="E36" s="87" t="e">
        <f>SUM(E29:E35)</f>
        <v>#REF!</v>
      </c>
      <c r="F36" s="84" t="e">
        <f>E36</f>
        <v>#REF!</v>
      </c>
    </row>
    <row r="37" spans="1:6" ht="23.25" customHeight="1" x14ac:dyDescent="0.2">
      <c r="A37" s="461" t="s">
        <v>183</v>
      </c>
      <c r="B37" s="461"/>
      <c r="C37" s="461"/>
      <c r="D37" s="461"/>
      <c r="E37" s="461"/>
      <c r="F37" s="84" t="e">
        <f>'I.T.Cal.Page 2'!I7</f>
        <v>#REF!</v>
      </c>
    </row>
    <row r="38" spans="1:6" ht="23.25" customHeight="1" x14ac:dyDescent="0.2">
      <c r="A38" s="461" t="s">
        <v>184</v>
      </c>
      <c r="B38" s="461"/>
      <c r="C38" s="461"/>
      <c r="D38" s="461"/>
      <c r="E38" s="461"/>
      <c r="F38" s="84" t="e">
        <f>'I.T.Cal.Page 2'!I15</f>
        <v>#REF!</v>
      </c>
    </row>
    <row r="39" spans="1:6" ht="23.25" customHeight="1" x14ac:dyDescent="0.2">
      <c r="E39" s="177" t="s">
        <v>186</v>
      </c>
    </row>
  </sheetData>
  <mergeCells count="41">
    <mergeCell ref="A36:D36"/>
    <mergeCell ref="A37:E37"/>
    <mergeCell ref="A38:E38"/>
    <mergeCell ref="E4:F4"/>
    <mergeCell ref="E27:E28"/>
    <mergeCell ref="F27:F35"/>
    <mergeCell ref="A30:B30"/>
    <mergeCell ref="A31:B31"/>
    <mergeCell ref="A32:B32"/>
    <mergeCell ref="A34:B34"/>
    <mergeCell ref="A18:D18"/>
    <mergeCell ref="A19:D19"/>
    <mergeCell ref="A20:D20"/>
    <mergeCell ref="A21:D21"/>
    <mergeCell ref="A35:B35"/>
    <mergeCell ref="A24:D24"/>
    <mergeCell ref="A25:D25"/>
    <mergeCell ref="A26:D26"/>
    <mergeCell ref="A27:B28"/>
    <mergeCell ref="C27:C28"/>
    <mergeCell ref="D27:D28"/>
    <mergeCell ref="A10:C10"/>
    <mergeCell ref="A11:F11"/>
    <mergeCell ref="A12:D12"/>
    <mergeCell ref="A16:D16"/>
    <mergeCell ref="A17:D17"/>
    <mergeCell ref="A7:B7"/>
    <mergeCell ref="E7:F7"/>
    <mergeCell ref="A8:C9"/>
    <mergeCell ref="D8:E8"/>
    <mergeCell ref="F8:F9"/>
    <mergeCell ref="A4:C4"/>
    <mergeCell ref="A5:C5"/>
    <mergeCell ref="D5:F5"/>
    <mergeCell ref="A6:B6"/>
    <mergeCell ref="E6:F6"/>
    <mergeCell ref="A1:F1"/>
    <mergeCell ref="A2:C2"/>
    <mergeCell ref="D2:F2"/>
    <mergeCell ref="A3:C3"/>
    <mergeCell ref="D3:F3"/>
  </mergeCells>
  <pageMargins left="0.7" right="0.7" top="0.75" bottom="0.75" header="0.3" footer="0.3"/>
  <pageSetup paperSize="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090B-4B0E-4E33-9C88-8B2DD7230EA7}">
  <dimension ref="A1:F43"/>
  <sheetViews>
    <sheetView workbookViewId="0">
      <selection activeCell="A12" sqref="A12:F12"/>
    </sheetView>
  </sheetViews>
  <sheetFormatPr defaultRowHeight="15" x14ac:dyDescent="0.2"/>
  <cols>
    <col min="1" max="1" width="12.64453125" style="176" customWidth="1"/>
    <col min="2" max="2" width="15.33203125" style="176" customWidth="1"/>
    <col min="3" max="3" width="18.29296875" style="176" customWidth="1"/>
    <col min="4" max="4" width="15.73828125" style="176" customWidth="1"/>
    <col min="5" max="5" width="11.02734375" style="176" customWidth="1"/>
    <col min="6" max="6" width="17.21875" style="176" customWidth="1"/>
  </cols>
  <sheetData>
    <row r="1" spans="1:6" ht="25.5" customHeight="1" x14ac:dyDescent="0.2">
      <c r="A1" s="98" t="str">
        <f>'General Data'!F3&amp;"      "&amp;'General Data'!F5</f>
        <v>S.SAMUEL SELVARAJ B.SC,M.A.B.Ed      BT ASSISTANT SCIENCE</v>
      </c>
      <c r="B1" s="178"/>
      <c r="C1" s="178"/>
      <c r="D1" s="178"/>
      <c r="E1" s="179"/>
      <c r="F1" s="179" t="s">
        <v>187</v>
      </c>
    </row>
    <row r="2" spans="1:6" ht="21" customHeight="1" x14ac:dyDescent="0.2">
      <c r="A2" s="470" t="s">
        <v>188</v>
      </c>
      <c r="B2" s="470"/>
      <c r="C2" s="470"/>
      <c r="D2" s="470"/>
      <c r="E2" s="470"/>
      <c r="F2" s="94" t="e">
        <f>'Form16-1'!F38</f>
        <v>#REF!</v>
      </c>
    </row>
    <row r="3" spans="1:6" ht="21" customHeight="1" x14ac:dyDescent="0.2">
      <c r="A3" s="458" t="s">
        <v>189</v>
      </c>
      <c r="B3" s="458"/>
      <c r="C3" s="458"/>
      <c r="D3" s="458"/>
      <c r="E3" s="181">
        <f>'I.T.Cal.Page 2'!H17</f>
        <v>0</v>
      </c>
      <c r="F3" s="205"/>
    </row>
    <row r="4" spans="1:6" ht="21" customHeight="1" x14ac:dyDescent="0.2">
      <c r="A4" s="471" t="s">
        <v>190</v>
      </c>
      <c r="B4" s="471"/>
      <c r="C4" s="471"/>
      <c r="D4" s="471"/>
      <c r="E4" s="471"/>
      <c r="F4" s="206" t="e">
        <f>F2-E3</f>
        <v>#REF!</v>
      </c>
    </row>
    <row r="5" spans="1:6" ht="21" customHeight="1" x14ac:dyDescent="0.2">
      <c r="A5" s="471" t="s">
        <v>191</v>
      </c>
      <c r="B5" s="471"/>
      <c r="C5" s="471"/>
      <c r="D5" s="471"/>
      <c r="E5" s="471"/>
      <c r="F5" s="206">
        <f>'I.T.Cal.Page 2'!H21</f>
        <v>0</v>
      </c>
    </row>
    <row r="6" spans="1:6" ht="21" customHeight="1" x14ac:dyDescent="0.2">
      <c r="A6" s="471" t="s">
        <v>192</v>
      </c>
      <c r="B6" s="471"/>
      <c r="C6" s="471"/>
      <c r="D6" s="471"/>
      <c r="E6" s="471"/>
      <c r="F6" s="206" t="e">
        <f>F4+F5</f>
        <v>#REF!</v>
      </c>
    </row>
    <row r="7" spans="1:6" ht="21" customHeight="1" x14ac:dyDescent="0.2">
      <c r="A7" s="472" t="s">
        <v>254</v>
      </c>
      <c r="B7" s="473"/>
      <c r="C7" s="473"/>
      <c r="D7" s="473"/>
      <c r="E7" s="474"/>
      <c r="F7" s="206" t="e">
        <f>'I.T.Cal.Page 2'!I27</f>
        <v>#REF!</v>
      </c>
    </row>
    <row r="8" spans="1:6" ht="21" customHeight="1" x14ac:dyDescent="0.2">
      <c r="A8" s="471" t="s">
        <v>193</v>
      </c>
      <c r="B8" s="471"/>
      <c r="C8" s="471"/>
      <c r="D8" s="471"/>
      <c r="E8" s="471"/>
      <c r="F8" s="206" t="e">
        <f>'I.T.Cal.Page 2'!I31</f>
        <v>#REF!</v>
      </c>
    </row>
    <row r="9" spans="1:6" ht="21" customHeight="1" x14ac:dyDescent="0.2">
      <c r="A9" s="471" t="s">
        <v>194</v>
      </c>
      <c r="B9" s="471"/>
      <c r="C9" s="471"/>
      <c r="D9" s="471"/>
      <c r="E9" s="471"/>
      <c r="F9" s="206" t="e">
        <f>'I.T.Cal.Page 2'!I33</f>
        <v>#REF!</v>
      </c>
    </row>
    <row r="10" spans="1:6" ht="21" customHeight="1" x14ac:dyDescent="0.2">
      <c r="A10" s="471" t="s">
        <v>195</v>
      </c>
      <c r="B10" s="471"/>
      <c r="C10" s="471"/>
      <c r="D10" s="471"/>
      <c r="E10" s="471"/>
      <c r="F10" s="207">
        <f ca="1">'I.T.Cal.Page 2'!I35</f>
        <v>0</v>
      </c>
    </row>
    <row r="11" spans="1:6" ht="21" customHeight="1" x14ac:dyDescent="0.2">
      <c r="A11" s="98" t="s">
        <v>196</v>
      </c>
      <c r="B11" s="178"/>
      <c r="C11" s="178"/>
      <c r="D11" s="182" t="s">
        <v>215</v>
      </c>
      <c r="E11" s="97" t="e">
        <f ca="1">'I.T.Cal.Page 2'!H39</f>
        <v>#REF!</v>
      </c>
      <c r="F11" s="207" t="e">
        <f ca="1">'I.T.Cal.Page 2'!I39</f>
        <v>#REF!</v>
      </c>
    </row>
    <row r="12" spans="1:6" ht="21" customHeight="1" x14ac:dyDescent="0.2">
      <c r="A12" s="475" t="s">
        <v>197</v>
      </c>
      <c r="B12" s="475"/>
      <c r="C12" s="475"/>
      <c r="D12" s="475"/>
      <c r="E12" s="475"/>
      <c r="F12" s="475"/>
    </row>
    <row r="13" spans="1:6" ht="21" customHeight="1" x14ac:dyDescent="0.2">
      <c r="A13" s="180" t="s">
        <v>198</v>
      </c>
      <c r="B13" s="183" t="s">
        <v>199</v>
      </c>
      <c r="C13" s="476" t="s">
        <v>216</v>
      </c>
      <c r="D13" s="477"/>
      <c r="E13" s="477"/>
      <c r="F13" s="478"/>
    </row>
    <row r="14" spans="1:6" ht="21" customHeight="1" x14ac:dyDescent="0.2">
      <c r="A14" s="163">
        <f>'Income &amp; Expenditure Page 4'!S6+'Income &amp; Expenditure Page 4'!T6</f>
        <v>0</v>
      </c>
      <c r="B14" s="184">
        <f>'Income &amp; Expenditure Page 4'!A6</f>
        <v>42460</v>
      </c>
      <c r="C14" s="479" t="str">
        <f>IF(A14&gt;0,'General Data'!F22,"Nil")</f>
        <v>Nil</v>
      </c>
      <c r="D14" s="480"/>
      <c r="E14" s="480"/>
      <c r="F14" s="481"/>
    </row>
    <row r="15" spans="1:6" ht="21" customHeight="1" x14ac:dyDescent="0.2">
      <c r="A15" s="163">
        <f>'Income &amp; Expenditure Page 4'!S7+'Income &amp; Expenditure Page 4'!T8</f>
        <v>0</v>
      </c>
      <c r="B15" s="184">
        <f>'Income &amp; Expenditure Page 4'!A7</f>
        <v>42490</v>
      </c>
      <c r="C15" s="479" t="str">
        <f>IF(A15&gt;0,'General Data'!F22,"Nil")</f>
        <v>Nil</v>
      </c>
      <c r="D15" s="480"/>
      <c r="E15" s="480"/>
      <c r="F15" s="481"/>
    </row>
    <row r="16" spans="1:6" ht="21" customHeight="1" x14ac:dyDescent="0.2">
      <c r="A16" s="163">
        <f>'Income &amp; Expenditure Page 4'!S8+'Income &amp; Expenditure Page 4'!T8</f>
        <v>0</v>
      </c>
      <c r="B16" s="184">
        <f>'Income &amp; Expenditure Page 4'!A8</f>
        <v>42521</v>
      </c>
      <c r="C16" s="479" t="str">
        <f>IF(A16&gt;0,'General Data'!F22,"Nil")</f>
        <v>Nil</v>
      </c>
      <c r="D16" s="480"/>
      <c r="E16" s="480"/>
      <c r="F16" s="481"/>
    </row>
    <row r="17" spans="1:6" ht="21" customHeight="1" x14ac:dyDescent="0.2">
      <c r="A17" s="163">
        <f>'Income &amp; Expenditure Page 4'!S9+'Income &amp; Expenditure Page 4'!T9</f>
        <v>0</v>
      </c>
      <c r="B17" s="184">
        <f>'Income &amp; Expenditure Page 4'!A9</f>
        <v>42551</v>
      </c>
      <c r="C17" s="479" t="str">
        <f>IF(A17&gt;0,'General Data'!F22,"Nil")</f>
        <v>Nil</v>
      </c>
      <c r="D17" s="480"/>
      <c r="E17" s="480"/>
      <c r="F17" s="481"/>
    </row>
    <row r="18" spans="1:6" ht="21" customHeight="1" x14ac:dyDescent="0.2">
      <c r="A18" s="163">
        <f>'Income &amp; Expenditure Page 4'!S10+'Income &amp; Expenditure Page 4'!T10</f>
        <v>0</v>
      </c>
      <c r="B18" s="184">
        <f>'Income &amp; Expenditure Page 4'!A10</f>
        <v>42582</v>
      </c>
      <c r="C18" s="479" t="str">
        <f>IF(A18&gt;0,'General Data'!F22,"Nil")</f>
        <v>Nil</v>
      </c>
      <c r="D18" s="480"/>
      <c r="E18" s="480"/>
      <c r="F18" s="481"/>
    </row>
    <row r="19" spans="1:6" ht="21" customHeight="1" x14ac:dyDescent="0.2">
      <c r="A19" s="163">
        <f>'Income &amp; Expenditure Page 4'!S11+'Income &amp; Expenditure Page 4'!T11</f>
        <v>0</v>
      </c>
      <c r="B19" s="184">
        <f>'Income &amp; Expenditure Page 4'!A11</f>
        <v>42613</v>
      </c>
      <c r="C19" s="479" t="str">
        <f>IF(A19&gt;0,'General Data'!F22,"Nil")</f>
        <v>Nil</v>
      </c>
      <c r="D19" s="480"/>
      <c r="E19" s="480"/>
      <c r="F19" s="481"/>
    </row>
    <row r="20" spans="1:6" ht="21" customHeight="1" x14ac:dyDescent="0.2">
      <c r="A20" s="163">
        <f>'Income &amp; Expenditure Page 4'!S12+'Income &amp; Expenditure Page 4'!T12</f>
        <v>0</v>
      </c>
      <c r="B20" s="184">
        <f>'Income &amp; Expenditure Page 4'!A12</f>
        <v>42643</v>
      </c>
      <c r="C20" s="479" t="str">
        <f>IF(A20&gt;0,'General Data'!F22,"Nil")</f>
        <v>Nil</v>
      </c>
      <c r="D20" s="480"/>
      <c r="E20" s="480"/>
      <c r="F20" s="481"/>
    </row>
    <row r="21" spans="1:6" ht="21" customHeight="1" x14ac:dyDescent="0.2">
      <c r="A21" s="163">
        <f>'Income &amp; Expenditure Page 4'!S13+'Income &amp; Expenditure Page 4'!T13</f>
        <v>0</v>
      </c>
      <c r="B21" s="184">
        <f>'Income &amp; Expenditure Page 4'!A13</f>
        <v>42674</v>
      </c>
      <c r="C21" s="479" t="str">
        <f>IF(A21&gt;0,'General Data'!F22,"Nil")</f>
        <v>Nil</v>
      </c>
      <c r="D21" s="480"/>
      <c r="E21" s="480"/>
      <c r="F21" s="481"/>
    </row>
    <row r="22" spans="1:6" ht="21" customHeight="1" x14ac:dyDescent="0.2">
      <c r="A22" s="163">
        <f>'Income &amp; Expenditure Page 4'!S14+'Income &amp; Expenditure Page 4'!T14</f>
        <v>0</v>
      </c>
      <c r="B22" s="184">
        <f>'Income &amp; Expenditure Page 4'!A14</f>
        <v>42704</v>
      </c>
      <c r="C22" s="479" t="str">
        <f>IF(A22&gt;0,'General Data'!F22,"Nil")</f>
        <v>Nil</v>
      </c>
      <c r="D22" s="480"/>
      <c r="E22" s="480"/>
      <c r="F22" s="481"/>
    </row>
    <row r="23" spans="1:6" ht="21" customHeight="1" x14ac:dyDescent="0.2">
      <c r="A23" s="163">
        <f>'Income &amp; Expenditure Page 4'!S15+'Income &amp; Expenditure Page 4'!T15</f>
        <v>0</v>
      </c>
      <c r="B23" s="184">
        <f>'Income &amp; Expenditure Page 4'!A15</f>
        <v>42735</v>
      </c>
      <c r="C23" s="479" t="str">
        <f>IF(A23&gt;0,'General Data'!F22,"Nil")</f>
        <v>Nil</v>
      </c>
      <c r="D23" s="480"/>
      <c r="E23" s="480"/>
      <c r="F23" s="481"/>
    </row>
    <row r="24" spans="1:6" ht="21" customHeight="1" x14ac:dyDescent="0.2">
      <c r="A24" s="163">
        <f>'Income &amp; Expenditure Page 4'!S16+'Income &amp; Expenditure Page 4'!T16</f>
        <v>0</v>
      </c>
      <c r="B24" s="184">
        <f>'Income &amp; Expenditure Page 4'!A16</f>
        <v>42766</v>
      </c>
      <c r="C24" s="479" t="str">
        <f>IF(A24&gt;0,'General Data'!F22,"Nil")</f>
        <v>Nil</v>
      </c>
      <c r="D24" s="480"/>
      <c r="E24" s="480"/>
      <c r="F24" s="481"/>
    </row>
    <row r="25" spans="1:6" ht="21" customHeight="1" x14ac:dyDescent="0.2">
      <c r="A25" s="163" t="e">
        <f ca="1">'Income &amp; Expenditure Page 4'!S17+'Income &amp; Expenditure Page 4'!T17</f>
        <v>#REF!</v>
      </c>
      <c r="B25" s="184">
        <f>'Income &amp; Expenditure Page 4'!A17</f>
        <v>42794</v>
      </c>
      <c r="C25" s="479" t="e">
        <f ca="1">IF(A25&gt;0,'General Data'!F22,"Nil")</f>
        <v>#REF!</v>
      </c>
      <c r="D25" s="480"/>
      <c r="E25" s="480"/>
      <c r="F25" s="481"/>
    </row>
    <row r="26" spans="1:6" ht="21" customHeight="1" x14ac:dyDescent="0.2">
      <c r="A26" s="185" t="s">
        <v>27</v>
      </c>
      <c r="B26" s="186"/>
      <c r="C26" s="187"/>
      <c r="D26" s="187"/>
      <c r="E26" s="187"/>
      <c r="F26" s="188"/>
    </row>
    <row r="27" spans="1:6" ht="21" customHeight="1" x14ac:dyDescent="0.2">
      <c r="A27" s="189" t="e">
        <f ca="1">SUM(A14:A25)</f>
        <v>#REF!</v>
      </c>
      <c r="B27" s="190"/>
      <c r="C27" s="191"/>
      <c r="D27" s="191"/>
      <c r="E27" s="191"/>
      <c r="F27" s="192"/>
    </row>
    <row r="28" spans="1:6" ht="21" customHeight="1" x14ac:dyDescent="0.2">
      <c r="A28" s="88"/>
      <c r="B28" s="193"/>
      <c r="C28" s="118"/>
      <c r="D28" s="118"/>
      <c r="E28" s="118"/>
      <c r="F28" s="194"/>
    </row>
    <row r="29" spans="1:6" ht="21" customHeight="1" x14ac:dyDescent="0.2">
      <c r="A29" s="482" t="str">
        <f>" I , "&amp;       'General Data'!F19</f>
        <v xml:space="preserve"> I , S. RAJENDRAN  M.A.B.Ed</v>
      </c>
      <c r="B29" s="483"/>
      <c r="C29" s="483"/>
      <c r="D29" s="483"/>
      <c r="E29" s="115" t="s">
        <v>200</v>
      </c>
      <c r="F29" s="195"/>
    </row>
    <row r="30" spans="1:6" ht="21" customHeight="1" x14ac:dyDescent="0.2">
      <c r="A30" s="436" t="str">
        <f>'General Data'!F20</f>
        <v>ASSISTANT ELEMENTARY EDUCATIONAL OFFICER</v>
      </c>
      <c r="B30" s="437"/>
      <c r="C30" s="437"/>
      <c r="D30" s="115" t="s">
        <v>201</v>
      </c>
      <c r="E30" s="115"/>
      <c r="F30" s="116"/>
    </row>
    <row r="31" spans="1:6" ht="21" customHeight="1" x14ac:dyDescent="0.2">
      <c r="A31" s="204" t="e">
        <f ca="1">" Rs. "&amp;A27</f>
        <v>#REF!</v>
      </c>
      <c r="B31" s="486" t="s">
        <v>253</v>
      </c>
      <c r="C31" s="486"/>
      <c r="D31" s="112" t="s">
        <v>250</v>
      </c>
      <c r="E31" s="112"/>
      <c r="F31" s="113"/>
    </row>
    <row r="32" spans="1:6" ht="21" customHeight="1" x14ac:dyDescent="0.2">
      <c r="A32" s="80" t="s">
        <v>251</v>
      </c>
      <c r="B32" s="112"/>
      <c r="C32" s="112"/>
      <c r="D32" s="112"/>
      <c r="E32" s="112"/>
      <c r="F32" s="113"/>
    </row>
    <row r="33" spans="1:6" ht="21" customHeight="1" x14ac:dyDescent="0.2">
      <c r="A33" s="80" t="s">
        <v>252</v>
      </c>
      <c r="B33" s="112"/>
      <c r="C33" s="112"/>
      <c r="D33" s="112"/>
      <c r="E33" s="112"/>
      <c r="F33" s="113"/>
    </row>
    <row r="34" spans="1:6" ht="21" customHeight="1" x14ac:dyDescent="0.2">
      <c r="A34" s="80"/>
      <c r="B34" s="112"/>
      <c r="C34" s="112"/>
      <c r="D34" s="112"/>
      <c r="E34" s="112"/>
      <c r="F34" s="113"/>
    </row>
    <row r="35" spans="1:6" ht="21" customHeight="1" x14ac:dyDescent="0.2">
      <c r="A35" s="114"/>
      <c r="B35" s="115"/>
      <c r="C35" s="115"/>
      <c r="D35" s="115"/>
      <c r="E35" s="115"/>
      <c r="F35" s="116"/>
    </row>
    <row r="36" spans="1:6" ht="21" customHeight="1" x14ac:dyDescent="0.2">
      <c r="A36" s="114"/>
      <c r="B36" s="115"/>
      <c r="C36" s="115"/>
      <c r="D36" s="115" t="s">
        <v>202</v>
      </c>
      <c r="E36" s="115"/>
      <c r="F36" s="116"/>
    </row>
    <row r="37" spans="1:6" ht="21" customHeight="1" x14ac:dyDescent="0.2">
      <c r="A37" s="114"/>
      <c r="B37" s="115"/>
      <c r="C37" s="115" t="s">
        <v>203</v>
      </c>
      <c r="D37" s="115"/>
      <c r="E37" s="115"/>
      <c r="F37" s="116"/>
    </row>
    <row r="38" spans="1:6" ht="21" customHeight="1" x14ac:dyDescent="0.2">
      <c r="A38" s="196"/>
      <c r="B38" s="197"/>
      <c r="C38" s="197" t="s">
        <v>204</v>
      </c>
      <c r="D38" s="487" t="str">
        <f>'General Data'!F19</f>
        <v>S. RAJENDRAN  M.A.B.Ed</v>
      </c>
      <c r="E38" s="487"/>
      <c r="F38" s="488"/>
    </row>
    <row r="39" spans="1:6" ht="21" customHeight="1" x14ac:dyDescent="0.2">
      <c r="A39" s="196"/>
      <c r="B39" s="197"/>
      <c r="C39" s="197" t="s">
        <v>2</v>
      </c>
      <c r="D39" s="484" t="str">
        <f>'General Data'!F20</f>
        <v>ASSISTANT ELEMENTARY EDUCATIONAL OFFICER</v>
      </c>
      <c r="E39" s="484"/>
      <c r="F39" s="485"/>
    </row>
    <row r="40" spans="1:6" ht="21" customHeight="1" x14ac:dyDescent="0.2">
      <c r="A40" s="196"/>
      <c r="B40" s="197"/>
      <c r="C40" s="197"/>
      <c r="D40" s="484" t="str">
        <f>'General Data'!F8&amp;"-"&amp;'General Data'!Q8</f>
        <v>KINATHUKADAVU,-642109</v>
      </c>
      <c r="E40" s="484"/>
      <c r="F40" s="485"/>
    </row>
    <row r="41" spans="1:6" ht="21" customHeight="1" x14ac:dyDescent="0.2">
      <c r="A41" s="196"/>
      <c r="B41" s="197"/>
      <c r="C41" s="197"/>
      <c r="D41" s="484" t="str">
        <f>'General Data'!F9</f>
        <v>COIMBATORE</v>
      </c>
      <c r="E41" s="484"/>
      <c r="F41" s="485"/>
    </row>
    <row r="42" spans="1:6" ht="21" customHeight="1" x14ac:dyDescent="0.2">
      <c r="A42" s="198"/>
      <c r="B42" s="199"/>
      <c r="C42" s="199"/>
      <c r="D42" s="199"/>
      <c r="E42" s="199"/>
      <c r="F42" s="200"/>
    </row>
    <row r="43" spans="1:6" ht="21" customHeight="1" x14ac:dyDescent="0.2">
      <c r="A43" s="201"/>
      <c r="B43" s="202"/>
      <c r="C43" s="202"/>
      <c r="D43" s="202"/>
      <c r="E43" s="202"/>
      <c r="F43" s="203"/>
    </row>
  </sheetData>
  <mergeCells count="30">
    <mergeCell ref="D41:F41"/>
    <mergeCell ref="B31:C31"/>
    <mergeCell ref="A30:C30"/>
    <mergeCell ref="D38:F38"/>
    <mergeCell ref="D39:F39"/>
    <mergeCell ref="C23:F23"/>
    <mergeCell ref="C24:F24"/>
    <mergeCell ref="C25:F25"/>
    <mergeCell ref="A29:D29"/>
    <mergeCell ref="D40:F40"/>
    <mergeCell ref="C18:F18"/>
    <mergeCell ref="C19:F19"/>
    <mergeCell ref="C20:F20"/>
    <mergeCell ref="C21:F21"/>
    <mergeCell ref="C22:F22"/>
    <mergeCell ref="C13:F13"/>
    <mergeCell ref="C14:F14"/>
    <mergeCell ref="C15:F15"/>
    <mergeCell ref="C16:F16"/>
    <mergeCell ref="C17:F17"/>
    <mergeCell ref="A7:E7"/>
    <mergeCell ref="A8:E8"/>
    <mergeCell ref="A9:E9"/>
    <mergeCell ref="A10:E10"/>
    <mergeCell ref="A12:F12"/>
    <mergeCell ref="A2:E2"/>
    <mergeCell ref="A3:D3"/>
    <mergeCell ref="A4:E4"/>
    <mergeCell ref="A5:E5"/>
    <mergeCell ref="A6:E6"/>
  </mergeCells>
  <pageMargins left="0.7" right="0.7" top="0.75" bottom="0.75" header="0.3" footer="0.3"/>
  <pageSetup paperSize="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5DC0-EF98-4960-B971-AD88B8D0E2AA}">
  <sheetPr>
    <tabColor rgb="FFFFFF00"/>
  </sheetPr>
  <dimension ref="B1:AC31"/>
  <sheetViews>
    <sheetView topLeftCell="O1" workbookViewId="0">
      <selection activeCell="B1" sqref="B1:AC1"/>
    </sheetView>
  </sheetViews>
  <sheetFormatPr defaultRowHeight="15" x14ac:dyDescent="0.2"/>
  <cols>
    <col min="1" max="1" width="3.2265625" customWidth="1"/>
    <col min="2" max="12" width="3.359375" style="176" customWidth="1"/>
    <col min="13" max="18" width="3.09375" style="176" customWidth="1"/>
    <col min="19" max="20" width="3.359375" style="176" customWidth="1"/>
    <col min="21" max="21" width="4.9765625" style="176" customWidth="1"/>
    <col min="22" max="26" width="3.2265625" style="176" customWidth="1"/>
    <col min="27" max="29" width="3.2265625" style="211" customWidth="1"/>
    <col min="31" max="31" width="7.3984375" customWidth="1"/>
    <col min="32" max="32" width="10.625" customWidth="1"/>
    <col min="33" max="33" width="5.51171875" customWidth="1"/>
    <col min="34" max="34" width="4.5703125" customWidth="1"/>
  </cols>
  <sheetData>
    <row r="1" spans="2:29" ht="79.5" customHeight="1" x14ac:dyDescent="0.2">
      <c r="B1" s="508" t="s">
        <v>415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10"/>
    </row>
    <row r="3" spans="2:29" ht="21" customHeight="1" x14ac:dyDescent="0.2">
      <c r="B3" s="511" t="s">
        <v>397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</row>
    <row r="5" spans="2:29" s="208" customFormat="1" ht="16.5" customHeight="1" x14ac:dyDescent="0.2">
      <c r="B5" s="512" t="s">
        <v>388</v>
      </c>
      <c r="C5" s="513"/>
      <c r="D5" s="513"/>
      <c r="E5" s="513"/>
      <c r="F5" s="513"/>
      <c r="G5" s="514"/>
      <c r="H5" s="495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7"/>
    </row>
    <row r="6" spans="2:29" s="208" customFormat="1" ht="16.5" customHeight="1" x14ac:dyDescent="0.2">
      <c r="B6" s="515" t="s">
        <v>2</v>
      </c>
      <c r="C6" s="516"/>
      <c r="D6" s="516"/>
      <c r="E6" s="516"/>
      <c r="F6" s="516"/>
      <c r="G6" s="517"/>
      <c r="H6" s="495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7"/>
    </row>
    <row r="7" spans="2:29" s="208" customFormat="1" ht="16.5" customHeight="1" x14ac:dyDescent="0.2">
      <c r="B7" s="515" t="s">
        <v>384</v>
      </c>
      <c r="C7" s="516"/>
      <c r="D7" s="516"/>
      <c r="E7" s="516"/>
      <c r="F7" s="516"/>
      <c r="G7" s="517"/>
      <c r="H7" s="495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7"/>
    </row>
    <row r="8" spans="2:29" s="208" customFormat="1" ht="16.5" customHeight="1" x14ac:dyDescent="0.2">
      <c r="B8" s="515" t="s">
        <v>385</v>
      </c>
      <c r="C8" s="516"/>
      <c r="D8" s="516"/>
      <c r="E8" s="516"/>
      <c r="F8" s="516"/>
      <c r="G8" s="517"/>
      <c r="H8" s="495"/>
      <c r="I8" s="496"/>
      <c r="J8" s="496"/>
      <c r="K8" s="496"/>
      <c r="L8" s="496"/>
      <c r="M8" s="496"/>
      <c r="N8" s="496"/>
      <c r="O8" s="496"/>
      <c r="P8" s="496"/>
      <c r="Q8" s="496"/>
      <c r="R8" s="518" t="s">
        <v>390</v>
      </c>
      <c r="S8" s="518"/>
      <c r="T8" s="518"/>
      <c r="U8" s="519">
        <v>642109</v>
      </c>
      <c r="V8" s="520"/>
      <c r="W8" s="520"/>
      <c r="X8" s="520"/>
      <c r="Y8" s="297"/>
      <c r="Z8" s="297"/>
      <c r="AA8" s="297"/>
      <c r="AB8" s="297"/>
      <c r="AC8" s="298"/>
    </row>
    <row r="9" spans="2:29" s="208" customFormat="1" ht="16.5" customHeight="1" x14ac:dyDescent="0.2">
      <c r="B9" s="515" t="s">
        <v>386</v>
      </c>
      <c r="C9" s="516"/>
      <c r="D9" s="516"/>
      <c r="E9" s="516"/>
      <c r="F9" s="516"/>
      <c r="G9" s="517"/>
      <c r="H9" s="495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7"/>
    </row>
    <row r="10" spans="2:29" s="208" customFormat="1" ht="16.5" customHeight="1" x14ac:dyDescent="0.2">
      <c r="B10" s="498" t="s">
        <v>411</v>
      </c>
      <c r="C10" s="499"/>
      <c r="D10" s="499"/>
      <c r="E10" s="499"/>
      <c r="F10" s="499"/>
      <c r="G10" s="500"/>
      <c r="H10" s="495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7"/>
    </row>
    <row r="11" spans="2:29" s="208" customFormat="1" ht="16.5" customHeight="1" x14ac:dyDescent="0.2"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300"/>
      <c r="AB11" s="300"/>
      <c r="AC11" s="300"/>
    </row>
    <row r="12" spans="2:29" s="208" customFormat="1" ht="16.5" customHeight="1" x14ac:dyDescent="0.2">
      <c r="B12" s="507" t="s">
        <v>389</v>
      </c>
      <c r="C12" s="507"/>
      <c r="D12" s="507"/>
      <c r="E12" s="507"/>
      <c r="F12" s="507"/>
      <c r="G12" s="507"/>
      <c r="H12" s="501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3"/>
    </row>
    <row r="13" spans="2:29" s="208" customFormat="1" ht="16.5" customHeight="1" x14ac:dyDescent="0.2">
      <c r="B13" s="507" t="s">
        <v>2</v>
      </c>
      <c r="C13" s="507"/>
      <c r="D13" s="507"/>
      <c r="E13" s="507"/>
      <c r="F13" s="507"/>
      <c r="G13" s="507"/>
      <c r="H13" s="501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3"/>
    </row>
    <row r="14" spans="2:29" s="208" customFormat="1" ht="16.5" customHeight="1" x14ac:dyDescent="0.2">
      <c r="B14" s="507" t="s">
        <v>384</v>
      </c>
      <c r="C14" s="507"/>
      <c r="D14" s="507"/>
      <c r="E14" s="507"/>
      <c r="F14" s="507"/>
      <c r="G14" s="507"/>
      <c r="H14" s="501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3"/>
    </row>
    <row r="15" spans="2:29" s="208" customFormat="1" ht="16.5" customHeight="1" x14ac:dyDescent="0.2">
      <c r="B15" s="507" t="s">
        <v>385</v>
      </c>
      <c r="C15" s="507"/>
      <c r="D15" s="507"/>
      <c r="E15" s="507"/>
      <c r="F15" s="507"/>
      <c r="G15" s="507"/>
      <c r="H15" s="501"/>
      <c r="I15" s="502"/>
      <c r="J15" s="502"/>
      <c r="K15" s="502"/>
      <c r="L15" s="502"/>
      <c r="M15" s="502"/>
      <c r="N15" s="502"/>
      <c r="O15" s="502"/>
      <c r="P15" s="502"/>
      <c r="Q15" s="502"/>
      <c r="R15" s="492" t="s">
        <v>390</v>
      </c>
      <c r="S15" s="492"/>
      <c r="T15" s="492"/>
      <c r="U15" s="493">
        <v>642109</v>
      </c>
      <c r="V15" s="494"/>
      <c r="W15" s="494"/>
      <c r="X15" s="494"/>
      <c r="Y15" s="301"/>
      <c r="Z15" s="301"/>
      <c r="AA15" s="301"/>
      <c r="AB15" s="301"/>
      <c r="AC15" s="302"/>
    </row>
    <row r="16" spans="2:29" s="208" customFormat="1" ht="16.5" customHeight="1" x14ac:dyDescent="0.2">
      <c r="B16" s="507" t="s">
        <v>387</v>
      </c>
      <c r="C16" s="507"/>
      <c r="D16" s="507"/>
      <c r="E16" s="507"/>
      <c r="F16" s="507"/>
      <c r="G16" s="507"/>
      <c r="H16" s="504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6"/>
    </row>
    <row r="17" spans="2:29" ht="16.5" customHeight="1" x14ac:dyDescent="0.2">
      <c r="B17" s="303" t="s">
        <v>392</v>
      </c>
      <c r="C17" s="303"/>
      <c r="D17" s="303"/>
      <c r="E17" s="303"/>
      <c r="F17" s="303"/>
      <c r="G17" s="303"/>
      <c r="H17" s="501"/>
      <c r="I17" s="502"/>
      <c r="J17" s="502"/>
      <c r="K17" s="502"/>
      <c r="L17" s="304"/>
      <c r="M17" s="304"/>
      <c r="N17" s="304"/>
      <c r="O17" s="492" t="s">
        <v>393</v>
      </c>
      <c r="P17" s="492"/>
      <c r="Q17" s="492"/>
      <c r="R17" s="492"/>
      <c r="S17" s="501" t="s">
        <v>394</v>
      </c>
      <c r="T17" s="502"/>
      <c r="U17" s="502"/>
      <c r="V17" s="502"/>
      <c r="W17" s="502"/>
      <c r="X17" s="502"/>
      <c r="Y17" s="502"/>
      <c r="Z17" s="502"/>
      <c r="AA17" s="502"/>
      <c r="AB17" s="502"/>
      <c r="AC17" s="503"/>
    </row>
    <row r="19" spans="2:29" s="208" customFormat="1" ht="20.25" customHeight="1" x14ac:dyDescent="0.2">
      <c r="B19" s="490" t="s">
        <v>395</v>
      </c>
      <c r="C19" s="491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2"/>
      <c r="Z19" s="292"/>
      <c r="AA19" s="293"/>
      <c r="AB19" s="293"/>
      <c r="AC19" s="293"/>
    </row>
    <row r="20" spans="2:29" s="208" customFormat="1" ht="20.25" customHeight="1" x14ac:dyDescent="0.2">
      <c r="B20" s="296"/>
      <c r="C20" s="296"/>
      <c r="D20" s="315" t="s">
        <v>398</v>
      </c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7"/>
      <c r="Q20" s="317"/>
      <c r="R20" s="317"/>
      <c r="S20" s="317"/>
      <c r="T20" s="317"/>
      <c r="U20" s="317"/>
      <c r="V20" s="317"/>
      <c r="W20" s="317"/>
      <c r="X20" s="317"/>
      <c r="Y20" s="309"/>
      <c r="Z20" s="309"/>
      <c r="AA20" s="309"/>
      <c r="AB20" s="309"/>
      <c r="AC20" s="310"/>
    </row>
    <row r="21" spans="2:29" s="208" customFormat="1" ht="20.25" customHeight="1" x14ac:dyDescent="0.2">
      <c r="B21" s="296"/>
      <c r="C21" s="296"/>
      <c r="D21" s="318" t="s">
        <v>396</v>
      </c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/>
      <c r="W21" s="320"/>
      <c r="X21" s="320"/>
      <c r="Y21" s="311"/>
      <c r="Z21" s="311"/>
      <c r="AA21" s="311"/>
      <c r="AB21" s="311"/>
      <c r="AC21" s="312"/>
    </row>
    <row r="22" spans="2:29" s="208" customFormat="1" ht="20.25" customHeight="1" x14ac:dyDescent="0.2">
      <c r="B22" s="296"/>
      <c r="C22" s="296"/>
      <c r="D22" s="321" t="s">
        <v>405</v>
      </c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3"/>
      <c r="V22" s="323"/>
      <c r="W22" s="323"/>
      <c r="X22" s="323"/>
      <c r="Y22" s="313"/>
      <c r="Z22" s="313"/>
      <c r="AA22" s="313"/>
      <c r="AB22" s="313"/>
      <c r="AC22" s="314"/>
    </row>
    <row r="23" spans="2:29" ht="15.75" x14ac:dyDescent="0.2"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</row>
    <row r="24" spans="2:29" ht="17.25" customHeight="1" x14ac:dyDescent="0.2">
      <c r="B24" s="324"/>
      <c r="C24" s="324"/>
      <c r="D24" s="324"/>
      <c r="E24" s="324"/>
      <c r="F24" s="325" t="s">
        <v>399</v>
      </c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7"/>
      <c r="T24" s="324"/>
      <c r="U24" s="489" t="s">
        <v>414</v>
      </c>
      <c r="V24" s="489"/>
      <c r="W24" s="489"/>
      <c r="X24" s="489"/>
      <c r="Y24" s="489"/>
      <c r="Z24" s="489"/>
      <c r="AA24" s="489"/>
      <c r="AB24" s="489"/>
      <c r="AC24" s="489"/>
    </row>
    <row r="25" spans="2:29" ht="17.25" customHeight="1" x14ac:dyDescent="0.2">
      <c r="B25" s="324"/>
      <c r="C25" s="324"/>
      <c r="D25" s="324"/>
      <c r="E25" s="324"/>
      <c r="F25" s="328" t="s">
        <v>400</v>
      </c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30"/>
      <c r="T25" s="324"/>
      <c r="U25" s="489"/>
      <c r="V25" s="489"/>
      <c r="W25" s="489"/>
      <c r="X25" s="489"/>
      <c r="Y25" s="489"/>
      <c r="Z25" s="489"/>
      <c r="AA25" s="489"/>
      <c r="AB25" s="489"/>
      <c r="AC25" s="489"/>
    </row>
    <row r="26" spans="2:29" ht="17.25" customHeight="1" x14ac:dyDescent="0.2">
      <c r="B26" s="324"/>
      <c r="C26" s="324"/>
      <c r="D26" s="324"/>
      <c r="E26" s="324"/>
      <c r="F26" s="328" t="s">
        <v>401</v>
      </c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30"/>
      <c r="T26" s="324"/>
      <c r="U26" s="489"/>
      <c r="V26" s="489"/>
      <c r="W26" s="489"/>
      <c r="X26" s="489"/>
      <c r="Y26" s="489"/>
      <c r="Z26" s="489"/>
      <c r="AA26" s="489"/>
      <c r="AB26" s="489"/>
      <c r="AC26" s="489"/>
    </row>
    <row r="27" spans="2:29" ht="17.25" customHeight="1" x14ac:dyDescent="0.2">
      <c r="B27" s="324"/>
      <c r="C27" s="324"/>
      <c r="D27" s="324"/>
      <c r="E27" s="324"/>
      <c r="F27" s="328" t="s">
        <v>394</v>
      </c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30"/>
      <c r="T27" s="324"/>
      <c r="U27" s="489"/>
      <c r="V27" s="489"/>
      <c r="W27" s="489"/>
      <c r="X27" s="489"/>
      <c r="Y27" s="489"/>
      <c r="Z27" s="489"/>
      <c r="AA27" s="489"/>
      <c r="AB27" s="489"/>
      <c r="AC27" s="489"/>
    </row>
    <row r="28" spans="2:29" ht="17.25" customHeight="1" x14ac:dyDescent="0.2">
      <c r="B28" s="324"/>
      <c r="C28" s="324"/>
      <c r="D28" s="324"/>
      <c r="E28" s="324"/>
      <c r="F28" s="328" t="s">
        <v>228</v>
      </c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30"/>
      <c r="T28" s="324"/>
      <c r="U28" s="489"/>
      <c r="V28" s="489"/>
      <c r="W28" s="489"/>
      <c r="X28" s="489"/>
      <c r="Y28" s="489"/>
      <c r="Z28" s="489"/>
      <c r="AA28" s="489"/>
      <c r="AB28" s="489"/>
      <c r="AC28" s="489"/>
    </row>
    <row r="29" spans="2:29" ht="17.25" customHeight="1" x14ac:dyDescent="0.2">
      <c r="B29" s="324"/>
      <c r="C29" s="324"/>
      <c r="D29" s="324"/>
      <c r="E29" s="324"/>
      <c r="F29" s="328" t="s">
        <v>402</v>
      </c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30"/>
      <c r="T29" s="324"/>
      <c r="U29" s="489"/>
      <c r="V29" s="489"/>
      <c r="W29" s="489"/>
      <c r="X29" s="489"/>
      <c r="Y29" s="489"/>
      <c r="Z29" s="489"/>
      <c r="AA29" s="489"/>
      <c r="AB29" s="489"/>
      <c r="AC29" s="489"/>
    </row>
    <row r="30" spans="2:29" ht="17.25" customHeight="1" x14ac:dyDescent="0.2">
      <c r="B30" s="324"/>
      <c r="C30" s="324"/>
      <c r="D30" s="324"/>
      <c r="E30" s="324"/>
      <c r="F30" s="328" t="s">
        <v>403</v>
      </c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30"/>
      <c r="T30" s="324"/>
      <c r="U30" s="489"/>
      <c r="V30" s="489"/>
      <c r="W30" s="489"/>
      <c r="X30" s="489"/>
      <c r="Y30" s="489"/>
      <c r="Z30" s="489"/>
      <c r="AA30" s="489"/>
      <c r="AB30" s="489"/>
      <c r="AC30" s="489"/>
    </row>
    <row r="31" spans="2:29" ht="17.25" customHeight="1" x14ac:dyDescent="0.2">
      <c r="B31" s="324"/>
      <c r="C31" s="324"/>
      <c r="D31" s="324"/>
      <c r="E31" s="324"/>
      <c r="F31" s="331" t="s">
        <v>404</v>
      </c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3"/>
      <c r="T31" s="324"/>
      <c r="U31" s="489"/>
      <c r="V31" s="489"/>
      <c r="W31" s="489"/>
      <c r="X31" s="489"/>
      <c r="Y31" s="489"/>
      <c r="Z31" s="489"/>
      <c r="AA31" s="489"/>
      <c r="AB31" s="489"/>
      <c r="AC31" s="489"/>
    </row>
  </sheetData>
  <mergeCells count="33">
    <mergeCell ref="B6:G6"/>
    <mergeCell ref="B7:G7"/>
    <mergeCell ref="B12:G12"/>
    <mergeCell ref="R8:T8"/>
    <mergeCell ref="U8:X8"/>
    <mergeCell ref="B1:AC1"/>
    <mergeCell ref="O17:R17"/>
    <mergeCell ref="S17:AC17"/>
    <mergeCell ref="B3:AC3"/>
    <mergeCell ref="H5:AC5"/>
    <mergeCell ref="H6:AC6"/>
    <mergeCell ref="B16:G16"/>
    <mergeCell ref="B13:G13"/>
    <mergeCell ref="B14:G14"/>
    <mergeCell ref="H7:AC7"/>
    <mergeCell ref="B5:G5"/>
    <mergeCell ref="H12:AC12"/>
    <mergeCell ref="B8:G8"/>
    <mergeCell ref="B9:G9"/>
    <mergeCell ref="H8:Q8"/>
    <mergeCell ref="H9:AC9"/>
    <mergeCell ref="U24:AC31"/>
    <mergeCell ref="B19:C19"/>
    <mergeCell ref="R15:T15"/>
    <mergeCell ref="U15:X15"/>
    <mergeCell ref="H10:AC10"/>
    <mergeCell ref="B10:G10"/>
    <mergeCell ref="H17:K17"/>
    <mergeCell ref="H13:AC13"/>
    <mergeCell ref="H14:AC14"/>
    <mergeCell ref="H16:AC16"/>
    <mergeCell ref="H15:Q15"/>
    <mergeCell ref="B15:G15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5428-0D6C-40A0-B49F-DAE9AD58E2EC}">
  <sheetPr>
    <tabColor rgb="FF00B0F0"/>
  </sheetPr>
  <dimension ref="A1:AK46"/>
  <sheetViews>
    <sheetView showZeros="0" topLeftCell="N1" workbookViewId="0">
      <selection activeCell="Z53" sqref="Z53"/>
    </sheetView>
  </sheetViews>
  <sheetFormatPr defaultRowHeight="15" x14ac:dyDescent="0.2"/>
  <cols>
    <col min="1" max="11" width="3.359375" style="176" customWidth="1"/>
    <col min="12" max="17" width="3.09375" style="176" customWidth="1"/>
    <col min="18" max="19" width="3.359375" style="176" customWidth="1"/>
    <col min="20" max="20" width="8.203125" style="176" customWidth="1"/>
    <col min="21" max="25" width="3.2265625" style="176" customWidth="1"/>
    <col min="26" max="28" width="3.2265625" style="211" customWidth="1"/>
    <col min="32" max="32" width="9.14453125" customWidth="1"/>
    <col min="33" max="33" width="0" hidden="1" customWidth="1"/>
    <col min="34" max="34" width="11.97265625" customWidth="1"/>
    <col min="35" max="35" width="18.5625" customWidth="1"/>
    <col min="36" max="36" width="10.625" customWidth="1"/>
    <col min="37" max="37" width="5.51171875" customWidth="1"/>
    <col min="38" max="38" width="4.5703125" customWidth="1"/>
  </cols>
  <sheetData>
    <row r="1" spans="1:37" ht="79.5" customHeight="1" x14ac:dyDescent="0.2">
      <c r="A1" s="576" t="s">
        <v>416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8"/>
    </row>
    <row r="2" spans="1:37" s="208" customFormat="1" x14ac:dyDescent="0.2">
      <c r="A2" s="579" t="s">
        <v>256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79" t="s">
        <v>257</v>
      </c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60"/>
    </row>
    <row r="3" spans="1:37" s="208" customFormat="1" ht="14.25" customHeight="1" x14ac:dyDescent="0.2">
      <c r="A3" s="580">
        <f>'IT FORM (Enter Name details'!H5</f>
        <v>0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0">
        <f>'IT FORM (Enter Name details'!H12</f>
        <v>0</v>
      </c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2"/>
    </row>
    <row r="4" spans="1:37" s="208" customFormat="1" ht="14.25" customHeight="1" x14ac:dyDescent="0.2">
      <c r="A4" s="583">
        <f>'IT FORM (Enter Name details'!H6</f>
        <v>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3">
        <f>'IT FORM (Enter Name details'!H13</f>
        <v>0</v>
      </c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5"/>
      <c r="AD4"/>
      <c r="AE4"/>
      <c r="AF4"/>
      <c r="AG4"/>
      <c r="AH4"/>
      <c r="AI4"/>
      <c r="AJ4"/>
      <c r="AK4"/>
    </row>
    <row r="5" spans="1:37" s="208" customFormat="1" ht="14.25" customHeight="1" x14ac:dyDescent="0.2">
      <c r="A5" s="583">
        <f>'IT FORM (Enter Name details'!H7</f>
        <v>0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3">
        <f>'IT FORM (Enter Name details'!H14</f>
        <v>0</v>
      </c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5"/>
      <c r="AD5"/>
      <c r="AE5"/>
      <c r="AF5"/>
      <c r="AG5"/>
      <c r="AH5"/>
      <c r="AI5"/>
      <c r="AJ5"/>
      <c r="AK5"/>
    </row>
    <row r="6" spans="1:37" s="208" customFormat="1" ht="14.25" customHeight="1" x14ac:dyDescent="0.2">
      <c r="A6" s="567">
        <f>'IT FORM (Enter Name details'!H8</f>
        <v>0</v>
      </c>
      <c r="B6" s="568"/>
      <c r="C6" s="568"/>
      <c r="D6" s="568"/>
      <c r="E6" s="568"/>
      <c r="F6" s="568"/>
      <c r="G6" s="568"/>
      <c r="H6" s="565" t="str">
        <f>'IT FORM (Enter Name details'!R8</f>
        <v>PINCODE</v>
      </c>
      <c r="I6" s="565"/>
      <c r="J6" s="565"/>
      <c r="K6" s="565">
        <f>'IT FORM (Enter Name details'!U8</f>
        <v>642109</v>
      </c>
      <c r="L6" s="565"/>
      <c r="M6" s="573"/>
      <c r="N6" s="567">
        <f>'IT FORM (Enter Name details'!H15</f>
        <v>0</v>
      </c>
      <c r="O6" s="568"/>
      <c r="P6" s="568"/>
      <c r="Q6" s="568"/>
      <c r="R6" s="568"/>
      <c r="S6" s="568"/>
      <c r="T6" s="568"/>
      <c r="U6" s="565" t="str">
        <f>'IT FORM (Enter Name details'!R15</f>
        <v>PINCODE</v>
      </c>
      <c r="V6" s="565"/>
      <c r="W6" s="565"/>
      <c r="X6" s="565">
        <f>'IT FORM (Enter Name details'!U15</f>
        <v>642109</v>
      </c>
      <c r="Y6" s="565"/>
      <c r="Z6" s="565"/>
      <c r="AA6" s="565"/>
      <c r="AB6" s="573"/>
      <c r="AD6"/>
      <c r="AE6"/>
      <c r="AF6"/>
      <c r="AG6"/>
      <c r="AH6"/>
      <c r="AI6"/>
      <c r="AJ6"/>
      <c r="AK6"/>
    </row>
    <row r="7" spans="1:37" s="208" customFormat="1" ht="15" customHeight="1" x14ac:dyDescent="0.2">
      <c r="A7" s="574" t="s">
        <v>258</v>
      </c>
      <c r="B7" s="563"/>
      <c r="C7" s="575">
        <f>'IT FORM (Enter Name details'!H9</f>
        <v>0</v>
      </c>
      <c r="D7" s="525"/>
      <c r="E7" s="525"/>
      <c r="F7" s="525"/>
      <c r="G7" s="575" t="s">
        <v>355</v>
      </c>
      <c r="H7" s="525"/>
      <c r="I7" s="564"/>
      <c r="J7" s="525">
        <f>'IT FORM (Enter Name details'!H10</f>
        <v>0</v>
      </c>
      <c r="K7" s="525"/>
      <c r="L7" s="525"/>
      <c r="M7" s="564"/>
      <c r="N7" s="574" t="s">
        <v>150</v>
      </c>
      <c r="O7" s="563"/>
      <c r="P7" s="522">
        <f>'IT FORM (Enter Name details'!H16</f>
        <v>0</v>
      </c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4"/>
      <c r="AD7"/>
      <c r="AE7"/>
      <c r="AF7"/>
      <c r="AG7"/>
      <c r="AH7"/>
      <c r="AI7"/>
      <c r="AJ7"/>
      <c r="AK7"/>
    </row>
    <row r="8" spans="1:37" s="208" customFormat="1" ht="12" customHeight="1" x14ac:dyDescent="0.2">
      <c r="A8" s="282" t="s">
        <v>380</v>
      </c>
      <c r="B8" s="569" t="s">
        <v>381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 t="s">
        <v>51</v>
      </c>
      <c r="V8" s="569"/>
      <c r="W8" s="569"/>
      <c r="X8" s="569"/>
      <c r="Y8" s="569" t="s">
        <v>382</v>
      </c>
      <c r="Z8" s="569"/>
      <c r="AA8" s="569"/>
      <c r="AB8" s="569"/>
      <c r="AD8"/>
      <c r="AE8"/>
      <c r="AF8"/>
      <c r="AG8"/>
      <c r="AH8"/>
      <c r="AI8"/>
      <c r="AJ8"/>
      <c r="AK8"/>
    </row>
    <row r="9" spans="1:37" ht="24" customHeight="1" x14ac:dyDescent="0.2">
      <c r="A9" s="570" t="s">
        <v>370</v>
      </c>
      <c r="B9" s="571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2"/>
      <c r="U9" s="213" t="s">
        <v>269</v>
      </c>
      <c r="V9" s="525">
        <f>'Page-4 (Enter Salary) '!K27</f>
        <v>3600</v>
      </c>
      <c r="W9" s="525"/>
      <c r="X9" s="525"/>
      <c r="Y9" s="213" t="s">
        <v>269</v>
      </c>
      <c r="Z9" s="529">
        <f>V9</f>
        <v>3600</v>
      </c>
      <c r="AA9" s="529"/>
      <c r="AB9" s="530"/>
    </row>
    <row r="10" spans="1:37" ht="15.75" customHeight="1" x14ac:dyDescent="0.2">
      <c r="A10" s="548" t="s">
        <v>259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213" t="s">
        <v>269</v>
      </c>
      <c r="V10" s="541"/>
      <c r="W10" s="541"/>
      <c r="X10" s="541"/>
      <c r="Y10" s="531"/>
      <c r="Z10" s="532"/>
      <c r="AA10" s="532"/>
      <c r="AB10" s="533"/>
    </row>
    <row r="11" spans="1:37" ht="13.5" customHeight="1" x14ac:dyDescent="0.2">
      <c r="A11" s="214"/>
      <c r="B11" s="559" t="s">
        <v>261</v>
      </c>
      <c r="C11" s="559"/>
      <c r="D11" s="559"/>
      <c r="E11" s="559"/>
      <c r="F11" s="215"/>
      <c r="G11" s="215"/>
      <c r="H11" s="215"/>
      <c r="I11" s="215"/>
      <c r="J11" s="215" t="s">
        <v>267</v>
      </c>
      <c r="K11" s="561" t="s">
        <v>335</v>
      </c>
      <c r="L11" s="561"/>
      <c r="M11" s="566">
        <v>13000</v>
      </c>
      <c r="N11" s="566"/>
      <c r="O11" s="566"/>
      <c r="P11" s="561" t="s">
        <v>44</v>
      </c>
      <c r="Q11" s="561"/>
      <c r="R11" s="561">
        <f>M11*12</f>
        <v>156000</v>
      </c>
      <c r="S11" s="561"/>
      <c r="T11" s="562"/>
      <c r="U11" s="213" t="s">
        <v>269</v>
      </c>
      <c r="V11" s="541"/>
      <c r="W11" s="541"/>
      <c r="X11" s="541"/>
      <c r="Y11" s="534"/>
      <c r="Z11" s="535"/>
      <c r="AA11" s="535"/>
      <c r="AB11" s="536"/>
    </row>
    <row r="12" spans="1:37" ht="13.5" customHeight="1" x14ac:dyDescent="0.2">
      <c r="A12" s="278"/>
      <c r="B12" s="559" t="s">
        <v>263</v>
      </c>
      <c r="C12" s="559"/>
      <c r="D12" s="559"/>
      <c r="E12" s="559"/>
      <c r="F12" s="559"/>
      <c r="G12" s="559"/>
      <c r="H12" s="559"/>
      <c r="I12" s="559"/>
      <c r="J12" s="215" t="s">
        <v>267</v>
      </c>
      <c r="K12" s="279"/>
      <c r="L12" s="279"/>
      <c r="M12" s="279"/>
      <c r="N12" s="279"/>
      <c r="O12" s="279"/>
      <c r="P12" s="279"/>
      <c r="Q12" s="279"/>
      <c r="R12" s="556">
        <f>'Page-4 (Enter Salary) '!H30</f>
        <v>0</v>
      </c>
      <c r="S12" s="556"/>
      <c r="T12" s="563"/>
      <c r="U12" s="213" t="s">
        <v>269</v>
      </c>
      <c r="V12" s="541"/>
      <c r="W12" s="541"/>
      <c r="X12" s="541"/>
      <c r="Y12" s="534"/>
      <c r="Z12" s="535"/>
      <c r="AA12" s="535"/>
      <c r="AB12" s="536"/>
      <c r="AD12" s="209"/>
    </row>
    <row r="13" spans="1:37" ht="13.5" customHeight="1" x14ac:dyDescent="0.2">
      <c r="A13" s="278"/>
      <c r="B13" s="559" t="s">
        <v>264</v>
      </c>
      <c r="C13" s="559"/>
      <c r="D13" s="559"/>
      <c r="E13" s="559"/>
      <c r="F13" s="559"/>
      <c r="G13" s="559"/>
      <c r="H13" s="559"/>
      <c r="I13" s="559"/>
      <c r="J13" s="216" t="s">
        <v>267</v>
      </c>
      <c r="K13" s="277"/>
      <c r="L13" s="277"/>
      <c r="M13" s="277"/>
      <c r="N13" s="277"/>
      <c r="O13" s="277"/>
      <c r="P13" s="277"/>
      <c r="Q13" s="277"/>
      <c r="R13" s="525">
        <f>IF(R11&gt;R12,R11-R12,0)</f>
        <v>156000</v>
      </c>
      <c r="S13" s="525">
        <f>IF(S11&gt;S12,S11-S12,0)</f>
        <v>0</v>
      </c>
      <c r="T13" s="564">
        <f>IF(T11&gt;T12,T11-T12,0)</f>
        <v>0</v>
      </c>
      <c r="U13" s="213" t="s">
        <v>269</v>
      </c>
      <c r="V13" s="541"/>
      <c r="W13" s="541"/>
      <c r="X13" s="541"/>
      <c r="Y13" s="534"/>
      <c r="Z13" s="535"/>
      <c r="AA13" s="535"/>
      <c r="AB13" s="536"/>
    </row>
    <row r="14" spans="1:37" ht="13.5" customHeight="1" x14ac:dyDescent="0.2">
      <c r="A14" s="278"/>
      <c r="B14" s="559" t="s">
        <v>265</v>
      </c>
      <c r="C14" s="559"/>
      <c r="D14" s="559"/>
      <c r="E14" s="559"/>
      <c r="F14" s="559"/>
      <c r="G14" s="559"/>
      <c r="H14" s="559"/>
      <c r="I14" s="559"/>
      <c r="J14" s="215" t="s">
        <v>267</v>
      </c>
      <c r="K14" s="279"/>
      <c r="L14" s="279"/>
      <c r="M14" s="279"/>
      <c r="N14" s="279"/>
      <c r="O14" s="279"/>
      <c r="P14" s="279"/>
      <c r="Q14" s="279"/>
      <c r="R14" s="541">
        <f>IF(R11&gt;0, 'Page-4 (Enter Salary) '!F27,0)</f>
        <v>0</v>
      </c>
      <c r="S14" s="541"/>
      <c r="T14" s="560"/>
      <c r="U14" s="213" t="s">
        <v>269</v>
      </c>
      <c r="V14" s="541"/>
      <c r="W14" s="541"/>
      <c r="X14" s="541"/>
      <c r="Y14" s="534"/>
      <c r="Z14" s="535"/>
      <c r="AA14" s="535"/>
      <c r="AB14" s="536"/>
    </row>
    <row r="15" spans="1:37" ht="13.5" customHeight="1" x14ac:dyDescent="0.2">
      <c r="A15" s="278"/>
      <c r="B15" s="559" t="s">
        <v>266</v>
      </c>
      <c r="C15" s="559"/>
      <c r="D15" s="559"/>
      <c r="E15" s="559"/>
      <c r="F15" s="559"/>
      <c r="G15" s="559"/>
      <c r="H15" s="559"/>
      <c r="I15" s="559"/>
      <c r="J15" s="215" t="s">
        <v>267</v>
      </c>
      <c r="K15" s="279"/>
      <c r="L15" s="279"/>
      <c r="M15" s="279"/>
      <c r="N15" s="279"/>
      <c r="O15" s="279"/>
      <c r="P15" s="279"/>
      <c r="Q15" s="279"/>
      <c r="R15" s="561">
        <f>'Page-4 (Enter Salary) '!K30</f>
        <v>0</v>
      </c>
      <c r="S15" s="561"/>
      <c r="T15" s="562"/>
      <c r="U15" s="213" t="s">
        <v>269</v>
      </c>
      <c r="V15" s="541"/>
      <c r="W15" s="541"/>
      <c r="X15" s="541"/>
      <c r="Y15" s="537"/>
      <c r="Z15" s="538"/>
      <c r="AA15" s="538"/>
      <c r="AB15" s="539"/>
    </row>
    <row r="16" spans="1:37" ht="13.5" customHeight="1" x14ac:dyDescent="0.2">
      <c r="A16" s="286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556" t="s">
        <v>268</v>
      </c>
      <c r="M16" s="556"/>
      <c r="N16" s="556"/>
      <c r="O16" s="556"/>
      <c r="P16" s="556"/>
      <c r="Q16" s="556"/>
      <c r="R16" s="556"/>
      <c r="S16" s="556"/>
      <c r="T16" s="556"/>
      <c r="U16" s="213" t="s">
        <v>269</v>
      </c>
      <c r="V16" s="542">
        <f>MIN(R13,R14,R15)</f>
        <v>0</v>
      </c>
      <c r="W16" s="542" t="e">
        <f>IF(#REF!&lt;=500000,IF(#REF!&gt;2000,2000,0),0)</f>
        <v>#REF!</v>
      </c>
      <c r="X16" s="542" t="e">
        <f>IF(#REF!&lt;=500000,IF(#REF!&gt;2000,2000,0),0)</f>
        <v>#REF!</v>
      </c>
      <c r="Y16" s="217" t="s">
        <v>269</v>
      </c>
      <c r="Z16" s="557">
        <f>V16</f>
        <v>0</v>
      </c>
      <c r="AA16" s="557"/>
      <c r="AB16" s="558"/>
    </row>
    <row r="17" spans="1:28" ht="13.5" customHeight="1" x14ac:dyDescent="0.2">
      <c r="A17" s="218">
        <v>3</v>
      </c>
      <c r="B17" s="522" t="s">
        <v>369</v>
      </c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4"/>
      <c r="U17" s="213" t="s">
        <v>269</v>
      </c>
      <c r="V17" s="541">
        <f>Z9-V16</f>
        <v>3600</v>
      </c>
      <c r="W17" s="541"/>
      <c r="X17" s="541"/>
      <c r="Y17" s="217" t="s">
        <v>269</v>
      </c>
      <c r="Z17" s="542">
        <f>V17</f>
        <v>3600</v>
      </c>
      <c r="AA17" s="542"/>
      <c r="AB17" s="543"/>
    </row>
    <row r="18" spans="1:28" ht="15" customHeight="1" x14ac:dyDescent="0.2">
      <c r="A18" s="550">
        <v>4</v>
      </c>
      <c r="B18" s="552" t="s">
        <v>371</v>
      </c>
      <c r="C18" s="275" t="s">
        <v>372</v>
      </c>
      <c r="D18" s="522" t="s">
        <v>365</v>
      </c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4"/>
      <c r="U18" s="213" t="s">
        <v>269</v>
      </c>
      <c r="V18" s="555">
        <v>75000</v>
      </c>
      <c r="W18" s="555"/>
      <c r="X18" s="555"/>
      <c r="Y18" s="217" t="s">
        <v>269</v>
      </c>
      <c r="Z18" s="529"/>
      <c r="AA18" s="529"/>
      <c r="AB18" s="530"/>
    </row>
    <row r="19" spans="1:28" ht="13.5" customHeight="1" x14ac:dyDescent="0.2">
      <c r="A19" s="551"/>
      <c r="B19" s="553"/>
      <c r="C19" s="275" t="s">
        <v>373</v>
      </c>
      <c r="D19" s="548" t="s">
        <v>348</v>
      </c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213" t="s">
        <v>269</v>
      </c>
      <c r="V19" s="541">
        <f>'Page-4 (Enter Salary) '!R27</f>
        <v>0</v>
      </c>
      <c r="W19" s="541"/>
      <c r="X19" s="541"/>
      <c r="Y19" s="217" t="s">
        <v>269</v>
      </c>
      <c r="Z19" s="542"/>
      <c r="AA19" s="542"/>
      <c r="AB19" s="543"/>
    </row>
    <row r="20" spans="1:28" ht="23.25" customHeight="1" x14ac:dyDescent="0.2">
      <c r="A20" s="551"/>
      <c r="B20" s="553"/>
      <c r="C20" s="275" t="s">
        <v>374</v>
      </c>
      <c r="D20" s="548" t="s">
        <v>366</v>
      </c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213" t="s">
        <v>269</v>
      </c>
      <c r="V20" s="540"/>
      <c r="W20" s="540"/>
      <c r="X20" s="540"/>
      <c r="Y20" s="217" t="s">
        <v>269</v>
      </c>
      <c r="Z20" s="542"/>
      <c r="AA20" s="542"/>
      <c r="AB20" s="543"/>
    </row>
    <row r="21" spans="1:28" ht="12.75" customHeight="1" x14ac:dyDescent="0.2">
      <c r="A21" s="551"/>
      <c r="B21" s="553"/>
      <c r="C21" s="275" t="s">
        <v>375</v>
      </c>
      <c r="D21" s="548" t="s">
        <v>367</v>
      </c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213" t="s">
        <v>269</v>
      </c>
      <c r="V21" s="540"/>
      <c r="W21" s="540"/>
      <c r="X21" s="540"/>
      <c r="Y21" s="217" t="s">
        <v>269</v>
      </c>
      <c r="Z21" s="542"/>
      <c r="AA21" s="542"/>
      <c r="AB21" s="543"/>
    </row>
    <row r="22" spans="1:28" ht="14.25" customHeight="1" x14ac:dyDescent="0.2">
      <c r="A22" s="551"/>
      <c r="B22" s="554"/>
      <c r="C22" s="275" t="s">
        <v>376</v>
      </c>
      <c r="D22" s="548" t="s">
        <v>368</v>
      </c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213" t="s">
        <v>269</v>
      </c>
      <c r="V22" s="549">
        <f>'Page-4 (Enter Salary) '!J27</f>
        <v>0</v>
      </c>
      <c r="W22" s="549"/>
      <c r="X22" s="549"/>
      <c r="Y22" s="217" t="s">
        <v>269</v>
      </c>
      <c r="Z22" s="542"/>
      <c r="AA22" s="542"/>
      <c r="AB22" s="543"/>
    </row>
    <row r="23" spans="1:28" ht="14.25" customHeight="1" x14ac:dyDescent="0.2">
      <c r="A23" s="282">
        <v>5</v>
      </c>
      <c r="B23" s="544" t="s">
        <v>377</v>
      </c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6"/>
      <c r="U23" s="213" t="s">
        <v>269</v>
      </c>
      <c r="V23" s="525">
        <f>SUM(V18:X22)</f>
        <v>75000</v>
      </c>
      <c r="W23" s="525"/>
      <c r="X23" s="525"/>
      <c r="Y23" s="217" t="s">
        <v>269</v>
      </c>
      <c r="Z23" s="529">
        <f>V23</f>
        <v>75000</v>
      </c>
      <c r="AA23" s="529"/>
      <c r="AB23" s="530"/>
    </row>
    <row r="24" spans="1:28" ht="15.75" customHeight="1" x14ac:dyDescent="0.2">
      <c r="A24" s="282">
        <v>6</v>
      </c>
      <c r="B24" s="522" t="s">
        <v>378</v>
      </c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4"/>
      <c r="U24" s="213" t="s">
        <v>269</v>
      </c>
      <c r="V24" s="541"/>
      <c r="W24" s="541"/>
      <c r="X24" s="541"/>
      <c r="Y24" s="217" t="s">
        <v>269</v>
      </c>
      <c r="Z24" s="529">
        <f>Z17-Z23</f>
        <v>-71400</v>
      </c>
      <c r="AA24" s="529"/>
      <c r="AB24" s="530"/>
    </row>
    <row r="25" spans="1:28" ht="15.75" customHeight="1" x14ac:dyDescent="0.2">
      <c r="A25" s="282">
        <v>7</v>
      </c>
      <c r="B25" s="522" t="s">
        <v>359</v>
      </c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4"/>
      <c r="U25" s="213" t="s">
        <v>269</v>
      </c>
      <c r="V25" s="540"/>
      <c r="W25" s="540"/>
      <c r="X25" s="540"/>
      <c r="Y25" s="217" t="s">
        <v>269</v>
      </c>
      <c r="Z25" s="542">
        <f>V25</f>
        <v>0</v>
      </c>
      <c r="AA25" s="542"/>
      <c r="AB25" s="543"/>
    </row>
    <row r="26" spans="1:28" ht="15.75" customHeight="1" x14ac:dyDescent="0.2">
      <c r="A26" s="218">
        <v>8</v>
      </c>
      <c r="B26" s="522" t="s">
        <v>379</v>
      </c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4"/>
      <c r="U26" s="213" t="s">
        <v>269</v>
      </c>
      <c r="V26" s="541"/>
      <c r="W26" s="541"/>
      <c r="X26" s="541"/>
      <c r="Y26" s="217" t="s">
        <v>269</v>
      </c>
      <c r="Z26" s="547">
        <f>Z24+Z25</f>
        <v>-71400</v>
      </c>
      <c r="AA26" s="529"/>
      <c r="AB26" s="530"/>
    </row>
    <row r="27" spans="1:28" ht="15.75" customHeight="1" x14ac:dyDescent="0.2">
      <c r="A27" s="276">
        <v>9</v>
      </c>
      <c r="B27" s="522" t="s">
        <v>340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4"/>
    </row>
    <row r="28" spans="1:28" ht="14.25" customHeight="1" x14ac:dyDescent="0.2">
      <c r="A28" s="285"/>
      <c r="B28" s="284" t="s">
        <v>260</v>
      </c>
      <c r="C28" s="522" t="s">
        <v>356</v>
      </c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4"/>
      <c r="U28" s="213" t="s">
        <v>269</v>
      </c>
      <c r="V28" s="525">
        <f>'Page-3( Enter Policy details) '!G14</f>
        <v>0</v>
      </c>
      <c r="W28" s="525"/>
      <c r="X28" s="525"/>
      <c r="Y28" s="531"/>
      <c r="Z28" s="532"/>
      <c r="AA28" s="532"/>
      <c r="AB28" s="533"/>
    </row>
    <row r="29" spans="1:28" ht="14.25" customHeight="1" x14ac:dyDescent="0.2">
      <c r="A29" s="278"/>
      <c r="B29" s="280" t="s">
        <v>262</v>
      </c>
      <c r="C29" s="522" t="s">
        <v>351</v>
      </c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4"/>
      <c r="U29" s="213" t="s">
        <v>269</v>
      </c>
      <c r="V29" s="525"/>
      <c r="W29" s="525"/>
      <c r="X29" s="525"/>
      <c r="Y29" s="534"/>
      <c r="Z29" s="535"/>
      <c r="AA29" s="535"/>
      <c r="AB29" s="536"/>
    </row>
    <row r="30" spans="1:28" ht="14.25" customHeight="1" x14ac:dyDescent="0.2">
      <c r="A30" s="278"/>
      <c r="B30" s="280" t="s">
        <v>270</v>
      </c>
      <c r="C30" s="522" t="s">
        <v>354</v>
      </c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4"/>
      <c r="U30" s="213" t="s">
        <v>269</v>
      </c>
      <c r="V30" s="540"/>
      <c r="W30" s="540"/>
      <c r="X30" s="540"/>
      <c r="Y30" s="534"/>
      <c r="Z30" s="535"/>
      <c r="AA30" s="535"/>
      <c r="AB30" s="536"/>
    </row>
    <row r="31" spans="1:28" ht="14.25" customHeight="1" x14ac:dyDescent="0.2">
      <c r="A31" s="278"/>
      <c r="B31" s="280" t="s">
        <v>271</v>
      </c>
      <c r="C31" s="522" t="s">
        <v>286</v>
      </c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4"/>
      <c r="U31" s="213" t="s">
        <v>269</v>
      </c>
      <c r="V31" s="525">
        <f>'Page-4 (Enter Salary) '!M27+'Page-4 (Enter Salary) '!N27</f>
        <v>2160</v>
      </c>
      <c r="W31" s="525"/>
      <c r="X31" s="525"/>
      <c r="Y31" s="534"/>
      <c r="Z31" s="535"/>
      <c r="AA31" s="535"/>
      <c r="AB31" s="536"/>
    </row>
    <row r="32" spans="1:28" ht="14.25" customHeight="1" x14ac:dyDescent="0.2">
      <c r="A32" s="278"/>
      <c r="B32" s="280" t="s">
        <v>272</v>
      </c>
      <c r="C32" s="522" t="s">
        <v>361</v>
      </c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4"/>
      <c r="U32" s="213" t="s">
        <v>269</v>
      </c>
      <c r="V32" s="540"/>
      <c r="W32" s="540"/>
      <c r="X32" s="540"/>
      <c r="Y32" s="534"/>
      <c r="Z32" s="535"/>
      <c r="AA32" s="535"/>
      <c r="AB32" s="536"/>
    </row>
    <row r="33" spans="1:37" ht="14.25" customHeight="1" x14ac:dyDescent="0.2">
      <c r="A33" s="278"/>
      <c r="B33" s="280" t="s">
        <v>273</v>
      </c>
      <c r="C33" s="522" t="s">
        <v>353</v>
      </c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4"/>
      <c r="U33" s="213" t="s">
        <v>269</v>
      </c>
      <c r="V33" s="540"/>
      <c r="W33" s="540"/>
      <c r="X33" s="540"/>
      <c r="Y33" s="534"/>
      <c r="Z33" s="535"/>
      <c r="AA33" s="535"/>
      <c r="AB33" s="536"/>
    </row>
    <row r="34" spans="1:37" ht="14.25" customHeight="1" x14ac:dyDescent="0.2">
      <c r="A34" s="278"/>
      <c r="B34" s="280" t="s">
        <v>274</v>
      </c>
      <c r="C34" s="522" t="s">
        <v>287</v>
      </c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4"/>
      <c r="U34" s="213" t="s">
        <v>269</v>
      </c>
      <c r="V34" s="542">
        <f>'Page-3( Enter Policy details) '!G21</f>
        <v>0</v>
      </c>
      <c r="W34" s="542"/>
      <c r="X34" s="543"/>
      <c r="Y34" s="534"/>
      <c r="Z34" s="535"/>
      <c r="AA34" s="535"/>
      <c r="AB34" s="536"/>
    </row>
    <row r="35" spans="1:37" ht="14.25" customHeight="1" x14ac:dyDescent="0.2">
      <c r="A35" s="278"/>
      <c r="B35" s="280" t="s">
        <v>275</v>
      </c>
      <c r="C35" s="522" t="s">
        <v>288</v>
      </c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4"/>
      <c r="U35" s="213" t="s">
        <v>269</v>
      </c>
      <c r="V35" s="540"/>
      <c r="W35" s="540"/>
      <c r="X35" s="540"/>
      <c r="Y35" s="534"/>
      <c r="Z35" s="535"/>
      <c r="AA35" s="535"/>
      <c r="AB35" s="536"/>
    </row>
    <row r="36" spans="1:37" ht="14.25" customHeight="1" x14ac:dyDescent="0.2">
      <c r="A36" s="278"/>
      <c r="B36" s="280" t="s">
        <v>276</v>
      </c>
      <c r="C36" s="522" t="s">
        <v>289</v>
      </c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4"/>
      <c r="U36" s="213" t="s">
        <v>269</v>
      </c>
      <c r="V36" s="540"/>
      <c r="W36" s="540"/>
      <c r="X36" s="540"/>
      <c r="Y36" s="534"/>
      <c r="Z36" s="535"/>
      <c r="AA36" s="535"/>
      <c r="AB36" s="536"/>
    </row>
    <row r="37" spans="1:37" ht="14.25" customHeight="1" x14ac:dyDescent="0.2">
      <c r="A37" s="278"/>
      <c r="B37" s="280" t="s">
        <v>277</v>
      </c>
      <c r="C37" s="522" t="s">
        <v>290</v>
      </c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4"/>
      <c r="U37" s="213" t="s">
        <v>269</v>
      </c>
      <c r="V37" s="525">
        <f>'Page-3( Enter Policy details) '!G35</f>
        <v>0</v>
      </c>
      <c r="W37" s="525"/>
      <c r="X37" s="525"/>
      <c r="Y37" s="534"/>
      <c r="Z37" s="535"/>
      <c r="AA37" s="535"/>
      <c r="AB37" s="536"/>
    </row>
    <row r="38" spans="1:37" ht="14.25" customHeight="1" x14ac:dyDescent="0.2">
      <c r="A38" s="278"/>
      <c r="B38" s="280" t="s">
        <v>278</v>
      </c>
      <c r="C38" s="522" t="s">
        <v>291</v>
      </c>
      <c r="D38" s="523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4"/>
      <c r="U38" s="213" t="s">
        <v>269</v>
      </c>
      <c r="V38" s="540"/>
      <c r="W38" s="540"/>
      <c r="X38" s="540"/>
      <c r="Y38" s="534"/>
      <c r="Z38" s="535"/>
      <c r="AA38" s="535"/>
      <c r="AB38" s="536"/>
    </row>
    <row r="39" spans="1:37" ht="14.25" customHeight="1" x14ac:dyDescent="0.2">
      <c r="A39" s="278"/>
      <c r="B39" s="280" t="s">
        <v>279</v>
      </c>
      <c r="C39" s="522" t="s">
        <v>292</v>
      </c>
      <c r="D39" s="523"/>
      <c r="E39" s="523"/>
      <c r="F39" s="523"/>
      <c r="G39" s="523"/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4"/>
      <c r="U39" s="213" t="s">
        <v>269</v>
      </c>
      <c r="V39" s="540"/>
      <c r="W39" s="540"/>
      <c r="X39" s="540"/>
      <c r="Y39" s="534"/>
      <c r="Z39" s="535"/>
      <c r="AA39" s="535"/>
      <c r="AB39" s="536"/>
    </row>
    <row r="40" spans="1:37" ht="14.25" customHeight="1" x14ac:dyDescent="0.2">
      <c r="A40" s="278"/>
      <c r="B40" s="280" t="s">
        <v>280</v>
      </c>
      <c r="C40" s="522" t="s">
        <v>293</v>
      </c>
      <c r="D40" s="523"/>
      <c r="E40" s="523"/>
      <c r="F40" s="523"/>
      <c r="G40" s="523"/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4"/>
      <c r="U40" s="213" t="s">
        <v>269</v>
      </c>
      <c r="V40" s="525">
        <f>'Page-3( Enter Policy details) '!G40</f>
        <v>0</v>
      </c>
      <c r="W40" s="525"/>
      <c r="X40" s="525"/>
      <c r="Y40" s="534"/>
      <c r="Z40" s="535"/>
      <c r="AA40" s="535"/>
      <c r="AB40" s="536"/>
    </row>
    <row r="41" spans="1:37" ht="14.25" customHeight="1" x14ac:dyDescent="0.2">
      <c r="A41" s="278"/>
      <c r="B41" s="280" t="s">
        <v>281</v>
      </c>
      <c r="C41" s="522" t="s">
        <v>294</v>
      </c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4"/>
      <c r="U41" s="213" t="s">
        <v>269</v>
      </c>
      <c r="V41" s="540"/>
      <c r="W41" s="540"/>
      <c r="X41" s="540"/>
      <c r="Y41" s="534"/>
      <c r="Z41" s="535"/>
      <c r="AA41" s="535"/>
      <c r="AB41" s="536"/>
    </row>
    <row r="42" spans="1:37" ht="14.25" customHeight="1" x14ac:dyDescent="0.2">
      <c r="A42" s="278"/>
      <c r="B42" s="280" t="s">
        <v>282</v>
      </c>
      <c r="C42" s="522" t="s">
        <v>295</v>
      </c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4"/>
      <c r="U42" s="213" t="s">
        <v>269</v>
      </c>
      <c r="V42" s="540"/>
      <c r="W42" s="540"/>
      <c r="X42" s="540"/>
      <c r="Y42" s="534"/>
      <c r="Z42" s="535"/>
      <c r="AA42" s="535"/>
      <c r="AB42" s="536"/>
    </row>
    <row r="43" spans="1:37" ht="14.25" customHeight="1" x14ac:dyDescent="0.2">
      <c r="A43" s="278"/>
      <c r="B43" s="280" t="s">
        <v>283</v>
      </c>
      <c r="C43" s="522" t="s">
        <v>296</v>
      </c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4"/>
      <c r="U43" s="213" t="s">
        <v>269</v>
      </c>
      <c r="V43" s="540"/>
      <c r="W43" s="540"/>
      <c r="X43" s="540"/>
      <c r="Y43" s="534"/>
      <c r="Z43" s="535"/>
      <c r="AA43" s="535"/>
      <c r="AB43" s="536"/>
    </row>
    <row r="44" spans="1:37" ht="14.25" customHeight="1" x14ac:dyDescent="0.2">
      <c r="A44" s="278"/>
      <c r="B44" s="280" t="s">
        <v>284</v>
      </c>
      <c r="C44" s="522" t="s">
        <v>349</v>
      </c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4"/>
      <c r="U44" s="213" t="s">
        <v>269</v>
      </c>
      <c r="V44" s="540"/>
      <c r="W44" s="540"/>
      <c r="X44" s="540"/>
      <c r="Y44" s="534"/>
      <c r="Z44" s="535"/>
      <c r="AA44" s="535"/>
      <c r="AB44" s="536"/>
      <c r="AG44" s="521"/>
      <c r="AH44" s="521"/>
      <c r="AI44" s="521"/>
      <c r="AJ44" s="521"/>
      <c r="AK44" s="521"/>
    </row>
    <row r="45" spans="1:37" ht="15" customHeight="1" x14ac:dyDescent="0.2">
      <c r="A45" s="278"/>
      <c r="B45" s="280" t="s">
        <v>285</v>
      </c>
      <c r="C45" s="522" t="s">
        <v>350</v>
      </c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4"/>
      <c r="U45" s="213" t="s">
        <v>269</v>
      </c>
      <c r="V45" s="525">
        <f>'Page-4 (Enter Salary) '!L27</f>
        <v>0</v>
      </c>
      <c r="W45" s="525"/>
      <c r="X45" s="525"/>
      <c r="Y45" s="537"/>
      <c r="Z45" s="538"/>
      <c r="AA45" s="538"/>
      <c r="AB45" s="539"/>
    </row>
    <row r="46" spans="1:37" ht="30.75" customHeight="1" x14ac:dyDescent="0.2">
      <c r="A46" s="290"/>
      <c r="B46" s="291"/>
      <c r="C46" s="526" t="s">
        <v>383</v>
      </c>
      <c r="D46" s="527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8"/>
      <c r="U46" s="213" t="s">
        <v>269</v>
      </c>
      <c r="V46" s="529">
        <f>SUM(V28:X45)</f>
        <v>2160</v>
      </c>
      <c r="W46" s="529"/>
      <c r="X46" s="530"/>
      <c r="Y46" s="213" t="s">
        <v>269</v>
      </c>
      <c r="Z46" s="529">
        <f>MIN(V46,150000)</f>
        <v>2160</v>
      </c>
      <c r="AA46" s="529"/>
      <c r="AB46" s="530"/>
    </row>
  </sheetData>
  <mergeCells count="125">
    <mergeCell ref="A1:AB1"/>
    <mergeCell ref="A2:M2"/>
    <mergeCell ref="N2:AB2"/>
    <mergeCell ref="A3:M3"/>
    <mergeCell ref="N3:AB3"/>
    <mergeCell ref="A4:M4"/>
    <mergeCell ref="N4:AB4"/>
    <mergeCell ref="A5:M5"/>
    <mergeCell ref="N5:AB5"/>
    <mergeCell ref="Y8:AB8"/>
    <mergeCell ref="A9:T9"/>
    <mergeCell ref="V9:X9"/>
    <mergeCell ref="Z9:AB9"/>
    <mergeCell ref="X6:AB6"/>
    <mergeCell ref="A6:G6"/>
    <mergeCell ref="A7:B7"/>
    <mergeCell ref="C7:F7"/>
    <mergeCell ref="G7:I7"/>
    <mergeCell ref="J7:M7"/>
    <mergeCell ref="N7:O7"/>
    <mergeCell ref="P7:AB7"/>
    <mergeCell ref="K6:M6"/>
    <mergeCell ref="H6:J6"/>
    <mergeCell ref="A10:T10"/>
    <mergeCell ref="V10:X10"/>
    <mergeCell ref="B11:E11"/>
    <mergeCell ref="K11:L11"/>
    <mergeCell ref="M11:O11"/>
    <mergeCell ref="P11:Q11"/>
    <mergeCell ref="R11:T11"/>
    <mergeCell ref="V11:X11"/>
    <mergeCell ref="N6:T6"/>
    <mergeCell ref="U6:W6"/>
    <mergeCell ref="B8:T8"/>
    <mergeCell ref="U8:X8"/>
    <mergeCell ref="L16:T16"/>
    <mergeCell ref="V16:X16"/>
    <mergeCell ref="Z16:AB16"/>
    <mergeCell ref="B17:T17"/>
    <mergeCell ref="V17:X17"/>
    <mergeCell ref="Z17:AB17"/>
    <mergeCell ref="B14:I14"/>
    <mergeCell ref="R14:T14"/>
    <mergeCell ref="V14:X14"/>
    <mergeCell ref="B15:I15"/>
    <mergeCell ref="R15:T15"/>
    <mergeCell ref="V15:X15"/>
    <mergeCell ref="Y10:AB15"/>
    <mergeCell ref="B12:I12"/>
    <mergeCell ref="R12:T12"/>
    <mergeCell ref="V12:X12"/>
    <mergeCell ref="B13:I13"/>
    <mergeCell ref="R13:T13"/>
    <mergeCell ref="V13:X13"/>
    <mergeCell ref="Z20:AB20"/>
    <mergeCell ref="D21:T21"/>
    <mergeCell ref="V21:X21"/>
    <mergeCell ref="Z21:AB21"/>
    <mergeCell ref="D22:T22"/>
    <mergeCell ref="V22:X22"/>
    <mergeCell ref="Z22:AB22"/>
    <mergeCell ref="A18:A22"/>
    <mergeCell ref="B18:B22"/>
    <mergeCell ref="D18:T18"/>
    <mergeCell ref="V18:X18"/>
    <mergeCell ref="Z18:AB18"/>
    <mergeCell ref="D19:T19"/>
    <mergeCell ref="V19:X19"/>
    <mergeCell ref="Z19:AB19"/>
    <mergeCell ref="D20:T20"/>
    <mergeCell ref="V20:X20"/>
    <mergeCell ref="B23:T23"/>
    <mergeCell ref="V23:X23"/>
    <mergeCell ref="Z23:AB23"/>
    <mergeCell ref="Z26:AB26"/>
    <mergeCell ref="B27:AB27"/>
    <mergeCell ref="C28:T28"/>
    <mergeCell ref="V28:X28"/>
    <mergeCell ref="B24:T24"/>
    <mergeCell ref="V24:X24"/>
    <mergeCell ref="Z24:AB24"/>
    <mergeCell ref="B25:T25"/>
    <mergeCell ref="V25:X25"/>
    <mergeCell ref="Z25:AB25"/>
    <mergeCell ref="C29:T29"/>
    <mergeCell ref="V29:X29"/>
    <mergeCell ref="C30:T30"/>
    <mergeCell ref="V30:X30"/>
    <mergeCell ref="B26:T26"/>
    <mergeCell ref="V26:X26"/>
    <mergeCell ref="V35:X35"/>
    <mergeCell ref="C36:T36"/>
    <mergeCell ref="V36:X36"/>
    <mergeCell ref="C33:T33"/>
    <mergeCell ref="V33:X33"/>
    <mergeCell ref="C34:T34"/>
    <mergeCell ref="V34:X34"/>
    <mergeCell ref="C31:T31"/>
    <mergeCell ref="V31:X31"/>
    <mergeCell ref="C32:T32"/>
    <mergeCell ref="V32:X32"/>
    <mergeCell ref="AG44:AK44"/>
    <mergeCell ref="C45:T45"/>
    <mergeCell ref="V45:X45"/>
    <mergeCell ref="C46:T46"/>
    <mergeCell ref="V46:X46"/>
    <mergeCell ref="Z46:AB46"/>
    <mergeCell ref="Y28:AB45"/>
    <mergeCell ref="C43:T43"/>
    <mergeCell ref="V43:X43"/>
    <mergeCell ref="C44:T44"/>
    <mergeCell ref="V44:X44"/>
    <mergeCell ref="C41:T41"/>
    <mergeCell ref="V41:X41"/>
    <mergeCell ref="C42:T42"/>
    <mergeCell ref="V42:X42"/>
    <mergeCell ref="C39:T39"/>
    <mergeCell ref="V39:X39"/>
    <mergeCell ref="C40:T40"/>
    <mergeCell ref="V40:X40"/>
    <mergeCell ref="C37:T37"/>
    <mergeCell ref="V37:X37"/>
    <mergeCell ref="C38:T38"/>
    <mergeCell ref="V38:X38"/>
    <mergeCell ref="C35:T35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41EE-014B-42A8-841D-B910CCEC4CF4}">
  <sheetPr>
    <tabColor rgb="FFFF0000"/>
  </sheetPr>
  <dimension ref="A1:AL38"/>
  <sheetViews>
    <sheetView showZeros="0" topLeftCell="L12" workbookViewId="0">
      <selection activeCell="C3" sqref="C3:T3"/>
    </sheetView>
  </sheetViews>
  <sheetFormatPr defaultRowHeight="15" x14ac:dyDescent="0.2"/>
  <cols>
    <col min="1" max="11" width="3.359375" style="176" customWidth="1"/>
    <col min="12" max="17" width="3.09375" style="176" customWidth="1"/>
    <col min="18" max="19" width="3.359375" style="176" customWidth="1"/>
    <col min="20" max="20" width="8.203125" style="176" customWidth="1"/>
    <col min="21" max="25" width="3.2265625" style="176" customWidth="1"/>
    <col min="26" max="28" width="3.2265625" style="211" customWidth="1"/>
    <col min="30" max="30" width="9.14453125" customWidth="1"/>
    <col min="31" max="31" width="7.6640625" hidden="1" customWidth="1"/>
    <col min="32" max="32" width="7.12890625" hidden="1" customWidth="1"/>
    <col min="33" max="33" width="8.47265625" hidden="1" customWidth="1"/>
    <col min="34" max="34" width="7.6640625" hidden="1" customWidth="1"/>
    <col min="35" max="35" width="6.58984375" hidden="1" customWidth="1"/>
    <col min="36" max="36" width="11.02734375" hidden="1" customWidth="1"/>
    <col min="37" max="37" width="8.609375" hidden="1" customWidth="1"/>
    <col min="38" max="38" width="7.80078125" hidden="1" customWidth="1"/>
  </cols>
  <sheetData>
    <row r="1" spans="1:38" x14ac:dyDescent="0.2">
      <c r="A1" s="606">
        <f>'IT FORM (Enter Name details'!H5</f>
        <v>0</v>
      </c>
      <c r="B1" s="606"/>
      <c r="C1" s="606"/>
      <c r="D1" s="606"/>
      <c r="E1" s="606"/>
      <c r="F1" s="606"/>
      <c r="G1" s="606"/>
      <c r="H1" s="606"/>
      <c r="I1" s="606"/>
      <c r="J1" s="606"/>
      <c r="Y1" s="603" t="s">
        <v>391</v>
      </c>
      <c r="Z1" s="603"/>
      <c r="AA1" s="603"/>
      <c r="AB1" s="603"/>
    </row>
    <row r="2" spans="1:38" ht="27.75" customHeight="1" x14ac:dyDescent="0.2">
      <c r="A2" s="575" t="s">
        <v>297</v>
      </c>
      <c r="B2" s="564"/>
      <c r="C2" s="523" t="s">
        <v>334</v>
      </c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4"/>
      <c r="U2" s="213" t="s">
        <v>269</v>
      </c>
      <c r="V2" s="529"/>
      <c r="W2" s="529"/>
      <c r="X2" s="530"/>
      <c r="Y2" s="213" t="s">
        <v>269</v>
      </c>
      <c r="Z2" s="529">
        <f>'Page1(CPS) '!Z46</f>
        <v>2160</v>
      </c>
      <c r="AA2" s="529"/>
      <c r="AB2" s="530"/>
    </row>
    <row r="3" spans="1:38" ht="40.5" customHeight="1" x14ac:dyDescent="0.2">
      <c r="A3" s="575" t="s">
        <v>298</v>
      </c>
      <c r="B3" s="525"/>
      <c r="C3" s="604" t="s">
        <v>417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4"/>
      <c r="U3" s="213" t="s">
        <v>269</v>
      </c>
      <c r="V3" s="605"/>
      <c r="W3" s="605"/>
      <c r="X3" s="605"/>
      <c r="Y3" s="579"/>
      <c r="Z3" s="541"/>
      <c r="AA3" s="541"/>
      <c r="AB3" s="560"/>
    </row>
    <row r="4" spans="1:38" ht="38.25" customHeight="1" x14ac:dyDescent="0.2">
      <c r="A4" s="575" t="s">
        <v>299</v>
      </c>
      <c r="B4" s="525"/>
      <c r="C4" s="523" t="s">
        <v>363</v>
      </c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4"/>
      <c r="U4" s="213" t="s">
        <v>269</v>
      </c>
      <c r="V4" s="525">
        <f>'Page-4 (Enter Salary) '!O27</f>
        <v>3600</v>
      </c>
      <c r="W4" s="525"/>
      <c r="X4" s="525"/>
      <c r="Y4" s="594"/>
      <c r="Z4" s="561"/>
      <c r="AA4" s="561"/>
      <c r="AB4" s="562"/>
    </row>
    <row r="5" spans="1:38" ht="29.25" customHeight="1" x14ac:dyDescent="0.2">
      <c r="A5" s="575" t="s">
        <v>310</v>
      </c>
      <c r="B5" s="525"/>
      <c r="C5" s="523" t="s">
        <v>300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4"/>
      <c r="U5" s="213" t="s">
        <v>269</v>
      </c>
      <c r="V5" s="540"/>
      <c r="W5" s="540"/>
      <c r="X5" s="540"/>
      <c r="Y5" s="594"/>
      <c r="Z5" s="561"/>
      <c r="AA5" s="561"/>
      <c r="AB5" s="562"/>
    </row>
    <row r="6" spans="1:38" ht="39" customHeight="1" x14ac:dyDescent="0.2">
      <c r="A6" s="575" t="s">
        <v>301</v>
      </c>
      <c r="B6" s="525"/>
      <c r="C6" s="523" t="s">
        <v>346</v>
      </c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4"/>
      <c r="U6" s="213" t="s">
        <v>269</v>
      </c>
      <c r="V6" s="540"/>
      <c r="W6" s="540"/>
      <c r="X6" s="540"/>
      <c r="Y6" s="594"/>
      <c r="Z6" s="561"/>
      <c r="AA6" s="561"/>
      <c r="AB6" s="562"/>
    </row>
    <row r="7" spans="1:38" ht="25.5" customHeight="1" x14ac:dyDescent="0.2">
      <c r="A7" s="575" t="s">
        <v>302</v>
      </c>
      <c r="B7" s="525"/>
      <c r="C7" s="523" t="s">
        <v>347</v>
      </c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4"/>
      <c r="U7" s="213" t="s">
        <v>269</v>
      </c>
      <c r="V7" s="540"/>
      <c r="W7" s="540"/>
      <c r="X7" s="540"/>
      <c r="Y7" s="594"/>
      <c r="Z7" s="561"/>
      <c r="AA7" s="561"/>
      <c r="AB7" s="562"/>
    </row>
    <row r="8" spans="1:38" ht="17.25" customHeight="1" x14ac:dyDescent="0.2">
      <c r="A8" s="575" t="s">
        <v>303</v>
      </c>
      <c r="B8" s="525"/>
      <c r="C8" s="523" t="s">
        <v>304</v>
      </c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4"/>
      <c r="U8" s="213" t="s">
        <v>269</v>
      </c>
      <c r="V8" s="540"/>
      <c r="W8" s="540"/>
      <c r="X8" s="540"/>
      <c r="Y8" s="594"/>
      <c r="Z8" s="561"/>
      <c r="AA8" s="561"/>
      <c r="AB8" s="562"/>
    </row>
    <row r="9" spans="1:38" ht="26.25" customHeight="1" x14ac:dyDescent="0.2">
      <c r="A9" s="575" t="s">
        <v>305</v>
      </c>
      <c r="B9" s="525"/>
      <c r="C9" s="523" t="s">
        <v>306</v>
      </c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4"/>
      <c r="U9" s="213" t="s">
        <v>269</v>
      </c>
      <c r="V9" s="540">
        <v>50000</v>
      </c>
      <c r="W9" s="540"/>
      <c r="X9" s="540"/>
      <c r="Y9" s="594"/>
      <c r="Z9" s="561"/>
      <c r="AA9" s="561"/>
      <c r="AB9" s="562"/>
    </row>
    <row r="10" spans="1:38" ht="19.5" customHeight="1" x14ac:dyDescent="0.2">
      <c r="A10" s="575" t="s">
        <v>307</v>
      </c>
      <c r="B10" s="525"/>
      <c r="C10" s="523" t="s">
        <v>345</v>
      </c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4"/>
      <c r="U10" s="213" t="s">
        <v>269</v>
      </c>
      <c r="V10" s="540"/>
      <c r="W10" s="540"/>
      <c r="X10" s="540"/>
      <c r="Y10" s="594"/>
      <c r="Z10" s="561"/>
      <c r="AA10" s="561"/>
      <c r="AB10" s="562"/>
    </row>
    <row r="11" spans="1:38" ht="18.75" customHeight="1" x14ac:dyDescent="0.2">
      <c r="A11" s="575" t="s">
        <v>309</v>
      </c>
      <c r="B11" s="525"/>
      <c r="C11" s="523" t="s">
        <v>308</v>
      </c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4"/>
      <c r="U11" s="213" t="s">
        <v>269</v>
      </c>
      <c r="V11" s="540"/>
      <c r="W11" s="540"/>
      <c r="X11" s="540"/>
      <c r="Y11" s="574"/>
      <c r="Z11" s="556"/>
      <c r="AA11" s="556"/>
      <c r="AB11" s="563"/>
    </row>
    <row r="12" spans="1:38" ht="16.5" customHeight="1" x14ac:dyDescent="0.2">
      <c r="A12" s="575" t="s">
        <v>342</v>
      </c>
      <c r="B12" s="525"/>
      <c r="C12" s="525" t="s">
        <v>343</v>
      </c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64"/>
      <c r="U12" s="213" t="s">
        <v>269</v>
      </c>
      <c r="V12" s="542">
        <f>SUM(V3:X11)</f>
        <v>53600</v>
      </c>
      <c r="W12" s="542"/>
      <c r="X12" s="543"/>
      <c r="Y12" s="281" t="s">
        <v>269</v>
      </c>
      <c r="Z12" s="529">
        <f>Z2+V12</f>
        <v>55760</v>
      </c>
      <c r="AA12" s="529"/>
      <c r="AB12" s="530"/>
    </row>
    <row r="13" spans="1:38" ht="26.25" customHeight="1" x14ac:dyDescent="0.2">
      <c r="A13" s="281">
        <v>10</v>
      </c>
      <c r="B13" s="602" t="s">
        <v>357</v>
      </c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4"/>
      <c r="U13" s="213" t="s">
        <v>269</v>
      </c>
      <c r="V13" s="525"/>
      <c r="W13" s="525"/>
      <c r="X13" s="525"/>
      <c r="Y13" s="281" t="s">
        <v>269</v>
      </c>
      <c r="Z13" s="547">
        <f>'Page1(CPS) '!Z26-Z12</f>
        <v>-127160</v>
      </c>
      <c r="AA13" s="529">
        <f>IF(MOD(AA12,10)&lt;5,FLOOR(AA12,10),CEILING(AA12,10))</f>
        <v>0</v>
      </c>
      <c r="AB13" s="530">
        <f>IF(MOD(AB12,10)&lt;5,FLOOR(AB12,10),CEILING(AB12,10))</f>
        <v>0</v>
      </c>
      <c r="AJ13" s="337">
        <f>Z14</f>
        <v>-127160</v>
      </c>
    </row>
    <row r="14" spans="1:38" ht="28.5" customHeight="1" x14ac:dyDescent="0.2">
      <c r="A14" s="522" t="s">
        <v>364</v>
      </c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213" t="s">
        <v>269</v>
      </c>
      <c r="V14" s="525"/>
      <c r="W14" s="525"/>
      <c r="X14" s="525"/>
      <c r="Y14" s="281" t="s">
        <v>269</v>
      </c>
      <c r="Z14" s="529">
        <f>IF(MOD(Z13,10)&lt;5,FLOOR(Z13,10),CEILING(Z13,10))</f>
        <v>-127160</v>
      </c>
      <c r="AA14" s="529"/>
      <c r="AB14" s="530"/>
      <c r="AE14" s="213" t="s">
        <v>269</v>
      </c>
      <c r="AF14" s="525"/>
      <c r="AG14" s="525"/>
      <c r="AH14" s="525"/>
      <c r="AI14" s="335" t="s">
        <v>269</v>
      </c>
      <c r="AJ14" s="529">
        <f>IF(MOD(AJ13,10)&lt;5,FLOOR(AJ13,10),CEILING(AJ13,10))</f>
        <v>-127160</v>
      </c>
      <c r="AK14" s="529"/>
      <c r="AL14" s="530"/>
    </row>
    <row r="15" spans="1:38" ht="13.5" customHeight="1" x14ac:dyDescent="0.2">
      <c r="A15" s="575" t="s">
        <v>313</v>
      </c>
      <c r="B15" s="525"/>
      <c r="C15" s="525"/>
      <c r="D15" s="525"/>
      <c r="E15" s="525"/>
      <c r="F15" s="525"/>
      <c r="G15" s="525"/>
      <c r="H15" s="564"/>
      <c r="I15" s="575" t="s">
        <v>314</v>
      </c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64"/>
      <c r="Y15" s="594" t="s">
        <v>315</v>
      </c>
      <c r="Z15" s="561"/>
      <c r="AA15" s="561"/>
      <c r="AB15" s="562"/>
      <c r="AE15" s="594" t="s">
        <v>315</v>
      </c>
      <c r="AF15" s="607"/>
      <c r="AG15" s="607"/>
      <c r="AH15" s="562"/>
      <c r="AI15" s="594" t="s">
        <v>315</v>
      </c>
      <c r="AJ15" s="607"/>
      <c r="AK15" s="607"/>
      <c r="AL15" s="562"/>
    </row>
    <row r="16" spans="1:38" ht="16.5" customHeight="1" x14ac:dyDescent="0.2">
      <c r="A16" s="522" t="s">
        <v>312</v>
      </c>
      <c r="B16" s="523"/>
      <c r="C16" s="523"/>
      <c r="D16" s="523"/>
      <c r="E16" s="523"/>
      <c r="F16" s="523"/>
      <c r="G16" s="523"/>
      <c r="H16" s="524"/>
      <c r="I16" s="575" t="s">
        <v>316</v>
      </c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64"/>
      <c r="Y16" s="288" t="s">
        <v>269</v>
      </c>
      <c r="Z16" s="598" t="str">
        <f>"Nil"</f>
        <v>Nil</v>
      </c>
      <c r="AA16" s="599"/>
      <c r="AB16" s="599"/>
      <c r="AE16" s="273" t="s">
        <v>269</v>
      </c>
      <c r="AF16" s="608">
        <v>250000</v>
      </c>
      <c r="AG16" s="608"/>
      <c r="AH16" s="608"/>
      <c r="AI16" s="335" t="s">
        <v>269</v>
      </c>
      <c r="AJ16" s="609" t="str">
        <f>"Nil"</f>
        <v>Nil</v>
      </c>
      <c r="AK16" s="451"/>
      <c r="AL16" s="451"/>
    </row>
    <row r="17" spans="1:38" ht="15.75" customHeight="1" x14ac:dyDescent="0.2">
      <c r="A17" s="522" t="s">
        <v>409</v>
      </c>
      <c r="B17" s="523"/>
      <c r="C17" s="523"/>
      <c r="D17" s="523"/>
      <c r="E17" s="523"/>
      <c r="F17" s="523"/>
      <c r="G17" s="523"/>
      <c r="H17" s="524"/>
      <c r="I17" s="522" t="s">
        <v>406</v>
      </c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4"/>
      <c r="Y17" s="289" t="s">
        <v>269</v>
      </c>
      <c r="Z17" s="614">
        <f>AJ17</f>
        <v>0</v>
      </c>
      <c r="AA17" s="615"/>
      <c r="AB17" s="615"/>
      <c r="AE17" s="273" t="s">
        <v>269</v>
      </c>
      <c r="AF17" s="608">
        <f>IF(AJ14&gt;=500000,250000,AJ14-(AF16))</f>
        <v>-377160</v>
      </c>
      <c r="AG17" s="608"/>
      <c r="AH17" s="608"/>
      <c r="AI17" s="336" t="s">
        <v>269</v>
      </c>
      <c r="AJ17" s="463">
        <f>IF(AF17&lt;=0,0,ROUND(AF17*5%,0))</f>
        <v>0</v>
      </c>
      <c r="AK17" s="610"/>
      <c r="AL17" s="610"/>
    </row>
    <row r="18" spans="1:38" ht="17.25" customHeight="1" x14ac:dyDescent="0.2">
      <c r="A18" s="522" t="s">
        <v>410</v>
      </c>
      <c r="B18" s="523"/>
      <c r="C18" s="523"/>
      <c r="D18" s="523"/>
      <c r="E18" s="523"/>
      <c r="F18" s="523"/>
      <c r="G18" s="523"/>
      <c r="H18" s="524"/>
      <c r="I18" s="522" t="s">
        <v>407</v>
      </c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4"/>
      <c r="Y18" s="288" t="s">
        <v>269</v>
      </c>
      <c r="Z18" s="598">
        <f>AJ18</f>
        <v>0</v>
      </c>
      <c r="AA18" s="599"/>
      <c r="AB18" s="599"/>
      <c r="AE18" s="273" t="s">
        <v>269</v>
      </c>
      <c r="AF18" s="608">
        <f>IF(AJ14&gt;=1000000,500000,AJ14-(AF16+AF17))</f>
        <v>0</v>
      </c>
      <c r="AG18" s="608"/>
      <c r="AH18" s="608"/>
      <c r="AI18" s="335" t="s">
        <v>269</v>
      </c>
      <c r="AJ18" s="609">
        <f>ROUND(AF18*20%,0)</f>
        <v>0</v>
      </c>
      <c r="AK18" s="451"/>
      <c r="AL18" s="451"/>
    </row>
    <row r="19" spans="1:38" ht="24" customHeight="1" x14ac:dyDescent="0.2">
      <c r="A19" s="522" t="s">
        <v>311</v>
      </c>
      <c r="B19" s="523"/>
      <c r="C19" s="523"/>
      <c r="D19" s="523"/>
      <c r="E19" s="523"/>
      <c r="F19" s="523"/>
      <c r="G19" s="523"/>
      <c r="H19" s="524"/>
      <c r="I19" s="522" t="s">
        <v>408</v>
      </c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4"/>
      <c r="Y19" s="288" t="s">
        <v>269</v>
      </c>
      <c r="Z19" s="598">
        <f>AJ19</f>
        <v>0</v>
      </c>
      <c r="AA19" s="599"/>
      <c r="AB19" s="599"/>
      <c r="AE19" s="273" t="s">
        <v>269</v>
      </c>
      <c r="AF19" s="608" t="b">
        <f>IF(AJ14&gt;=1000000,AJ14-(AF16+AF17+AF18))</f>
        <v>0</v>
      </c>
      <c r="AG19" s="608"/>
      <c r="AH19" s="608"/>
      <c r="AI19" s="335" t="s">
        <v>269</v>
      </c>
      <c r="AJ19" s="609">
        <f>ROUND(AF19*30%,0)</f>
        <v>0</v>
      </c>
      <c r="AK19" s="451"/>
      <c r="AL19" s="451"/>
    </row>
    <row r="20" spans="1:38" ht="15" customHeight="1" x14ac:dyDescent="0.2">
      <c r="A20" s="611" t="s">
        <v>317</v>
      </c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3"/>
      <c r="Y20" s="287" t="s">
        <v>269</v>
      </c>
      <c r="Z20" s="600">
        <f>SUM(Z17:AB19)</f>
        <v>0</v>
      </c>
      <c r="AA20" s="600"/>
      <c r="AB20" s="601"/>
      <c r="AE20" s="213" t="s">
        <v>269</v>
      </c>
      <c r="AF20" s="525"/>
      <c r="AG20" s="525"/>
      <c r="AH20" s="564"/>
      <c r="AI20" s="334" t="s">
        <v>269</v>
      </c>
      <c r="AJ20" s="600">
        <f>SUM(AJ17:AL19)</f>
        <v>0</v>
      </c>
      <c r="AK20" s="600"/>
      <c r="AL20" s="601"/>
    </row>
    <row r="21" spans="1:38" ht="15" customHeight="1" x14ac:dyDescent="0.2">
      <c r="A21" s="522" t="s">
        <v>344</v>
      </c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4"/>
      <c r="U21" s="213"/>
      <c r="V21" s="525"/>
      <c r="W21" s="525"/>
      <c r="X21" s="525"/>
      <c r="Y21" s="281" t="s">
        <v>269</v>
      </c>
      <c r="Z21" s="529">
        <f>Z20</f>
        <v>0</v>
      </c>
      <c r="AA21" s="529"/>
      <c r="AB21" s="530"/>
      <c r="AE21" s="213" t="s">
        <v>269</v>
      </c>
      <c r="AF21" s="525"/>
      <c r="AG21" s="525"/>
      <c r="AH21" s="525"/>
      <c r="AI21" s="335" t="s">
        <v>269</v>
      </c>
      <c r="AJ21" s="529">
        <f>AJ20</f>
        <v>0</v>
      </c>
      <c r="AK21" s="529"/>
      <c r="AL21" s="530"/>
    </row>
    <row r="22" spans="1:38" ht="41.25" customHeight="1" x14ac:dyDescent="0.2">
      <c r="A22" s="522" t="s">
        <v>360</v>
      </c>
      <c r="B22" s="523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4"/>
      <c r="U22" s="213" t="s">
        <v>269</v>
      </c>
      <c r="V22" s="525"/>
      <c r="W22" s="525"/>
      <c r="X22" s="525"/>
      <c r="Y22" s="281" t="s">
        <v>269</v>
      </c>
      <c r="Z22" s="529">
        <f>IF(Z14&lt;=500000,(Z17),0)</f>
        <v>0</v>
      </c>
      <c r="AA22" s="529">
        <f>IF(AA3&lt;=500000,IF(Y7&gt;2000,2000,0),0)</f>
        <v>0</v>
      </c>
      <c r="AB22" s="530">
        <f>IF(AB3&lt;=500000,IF(Z7&gt;2000,2000,0),0)</f>
        <v>0</v>
      </c>
    </row>
    <row r="23" spans="1:38" ht="15" customHeight="1" x14ac:dyDescent="0.2">
      <c r="A23" s="522" t="s">
        <v>358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4"/>
      <c r="U23" s="213" t="s">
        <v>269</v>
      </c>
      <c r="V23" s="525"/>
      <c r="W23" s="525"/>
      <c r="X23" s="525"/>
      <c r="Y23" s="281" t="s">
        <v>269</v>
      </c>
      <c r="Z23" s="542">
        <f>Z21-Z22</f>
        <v>0</v>
      </c>
      <c r="AA23" s="542"/>
      <c r="AB23" s="543"/>
    </row>
    <row r="24" spans="1:38" ht="15" customHeight="1" x14ac:dyDescent="0.2">
      <c r="A24" s="522" t="s">
        <v>318</v>
      </c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4"/>
      <c r="U24" s="213" t="s">
        <v>269</v>
      </c>
      <c r="V24" s="525"/>
      <c r="W24" s="525"/>
      <c r="X24" s="525"/>
      <c r="Y24" s="273" t="s">
        <v>269</v>
      </c>
      <c r="Z24" s="549">
        <f>ROUND((Z23*2%),0.5)</f>
        <v>0</v>
      </c>
      <c r="AA24" s="549"/>
      <c r="AB24" s="597"/>
    </row>
    <row r="25" spans="1:38" ht="15" customHeight="1" x14ac:dyDescent="0.2">
      <c r="A25" s="522" t="s">
        <v>362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4"/>
      <c r="U25" s="213" t="s">
        <v>269</v>
      </c>
      <c r="V25" s="525"/>
      <c r="W25" s="525"/>
      <c r="X25" s="525"/>
      <c r="Y25" s="273" t="s">
        <v>269</v>
      </c>
      <c r="Z25" s="549">
        <f>ROUND((Z23*2%),0.5)</f>
        <v>0</v>
      </c>
      <c r="AA25" s="549"/>
      <c r="AB25" s="597"/>
    </row>
    <row r="26" spans="1:38" ht="14.25" customHeight="1" x14ac:dyDescent="0.2">
      <c r="A26" s="522" t="s">
        <v>319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4"/>
      <c r="U26" s="213" t="s">
        <v>269</v>
      </c>
      <c r="V26" s="525">
        <f>Z26</f>
        <v>0</v>
      </c>
      <c r="W26" s="525"/>
      <c r="X26" s="525"/>
      <c r="Y26" s="281" t="s">
        <v>269</v>
      </c>
      <c r="Z26" s="542">
        <f>SUM(Z23:AB25)</f>
        <v>0</v>
      </c>
      <c r="AA26" s="542"/>
      <c r="AB26" s="543"/>
    </row>
    <row r="27" spans="1:38" ht="15" customHeight="1" x14ac:dyDescent="0.2">
      <c r="A27" s="522" t="s">
        <v>320</v>
      </c>
      <c r="B27" s="523"/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4"/>
      <c r="U27" s="213" t="s">
        <v>269</v>
      </c>
      <c r="V27" s="549">
        <f>'Page-4 (Enter Salary) '!S18</f>
        <v>0</v>
      </c>
      <c r="W27" s="549"/>
      <c r="X27" s="549"/>
      <c r="Y27" s="281" t="s">
        <v>269</v>
      </c>
      <c r="Z27" s="542">
        <f>V27</f>
        <v>0</v>
      </c>
      <c r="AA27" s="542"/>
      <c r="AB27" s="543"/>
    </row>
    <row r="28" spans="1:38" ht="15" customHeight="1" x14ac:dyDescent="0.2">
      <c r="A28" s="522" t="s">
        <v>413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4"/>
      <c r="U28" s="213" t="s">
        <v>269</v>
      </c>
      <c r="V28" s="595">
        <f>'Page-4 (Enter Salary) '!T18</f>
        <v>0</v>
      </c>
      <c r="W28" s="595"/>
      <c r="X28" s="596"/>
      <c r="Y28" s="281" t="s">
        <v>269</v>
      </c>
      <c r="Z28" s="542">
        <f>V28</f>
        <v>0</v>
      </c>
      <c r="AA28" s="542"/>
      <c r="AB28" s="543"/>
    </row>
    <row r="29" spans="1:38" ht="15" customHeight="1" x14ac:dyDescent="0.2">
      <c r="A29" s="522" t="s">
        <v>321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4"/>
      <c r="U29" s="213" t="s">
        <v>269</v>
      </c>
      <c r="V29" s="525"/>
      <c r="W29" s="525"/>
      <c r="X29" s="525"/>
      <c r="Y29" s="281" t="s">
        <v>269</v>
      </c>
      <c r="Z29" s="529">
        <f>(Z26)-(Z27+Z28)</f>
        <v>0</v>
      </c>
      <c r="AA29" s="529"/>
      <c r="AB29" s="530"/>
    </row>
    <row r="30" spans="1:38" ht="17.25" customHeight="1" x14ac:dyDescent="0.2">
      <c r="A30" s="273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569" t="s">
        <v>240</v>
      </c>
      <c r="M30" s="569"/>
      <c r="N30" s="569"/>
      <c r="O30" s="569"/>
      <c r="P30" s="569"/>
      <c r="Q30" s="569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5"/>
    </row>
    <row r="31" spans="1:38" ht="13.5" customHeight="1" x14ac:dyDescent="0.2">
      <c r="A31" s="590" t="s">
        <v>322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92"/>
    </row>
    <row r="32" spans="1:38" ht="13.5" customHeight="1" x14ac:dyDescent="0.2">
      <c r="A32" s="594" t="s">
        <v>323</v>
      </c>
      <c r="B32" s="561"/>
      <c r="C32" s="561"/>
      <c r="D32" s="561"/>
      <c r="E32" s="561"/>
      <c r="F32" s="561"/>
      <c r="G32" s="591"/>
      <c r="H32" s="591"/>
      <c r="I32" s="591"/>
      <c r="J32" s="591"/>
      <c r="K32" s="591"/>
      <c r="L32" s="561" t="s">
        <v>324</v>
      </c>
      <c r="M32" s="561"/>
      <c r="N32" s="561"/>
      <c r="O32" s="561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9"/>
      <c r="AA32" s="219"/>
      <c r="AB32" s="220"/>
    </row>
    <row r="33" spans="1:28" s="209" customFormat="1" ht="13.5" customHeight="1" x14ac:dyDescent="0.2">
      <c r="A33" s="590" t="s">
        <v>325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48">
        <f>'Page1(CPS) '!M11</f>
        <v>13000</v>
      </c>
      <c r="S33" s="548"/>
      <c r="T33" s="548"/>
      <c r="U33" s="559" t="s">
        <v>324</v>
      </c>
      <c r="V33" s="559"/>
      <c r="W33" s="559"/>
      <c r="X33" s="559"/>
      <c r="Y33" s="559"/>
      <c r="Z33" s="559"/>
      <c r="AA33" s="559"/>
      <c r="AB33" s="592"/>
    </row>
    <row r="34" spans="1:28" ht="13.5" customHeight="1" x14ac:dyDescent="0.2">
      <c r="A34" s="590" t="s">
        <v>326</v>
      </c>
      <c r="B34" s="559"/>
      <c r="C34" s="559"/>
      <c r="D34" s="559"/>
      <c r="E34" s="559"/>
      <c r="F34" s="559"/>
      <c r="G34" s="559"/>
      <c r="H34" s="559"/>
      <c r="I34" s="559"/>
      <c r="J34" s="559"/>
      <c r="K34" s="559"/>
      <c r="L34" s="550">
        <f>'Page-3( Enter Policy details) '!G14</f>
        <v>0</v>
      </c>
      <c r="M34" s="550"/>
      <c r="N34" s="550"/>
      <c r="O34" s="559" t="s">
        <v>336</v>
      </c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92"/>
    </row>
    <row r="35" spans="1:28" ht="13.5" customHeight="1" x14ac:dyDescent="0.2">
      <c r="A35" s="590" t="s">
        <v>337</v>
      </c>
      <c r="B35" s="559"/>
      <c r="C35" s="559"/>
      <c r="D35" s="559"/>
      <c r="E35" s="559"/>
      <c r="F35" s="559"/>
      <c r="G35" s="559"/>
      <c r="H35" s="559"/>
      <c r="I35" s="559"/>
      <c r="J35" s="559"/>
      <c r="K35" s="559"/>
      <c r="L35" s="591"/>
      <c r="M35" s="591"/>
      <c r="N35" s="591"/>
      <c r="O35" s="591"/>
      <c r="P35" s="591"/>
      <c r="Q35" s="559" t="s">
        <v>327</v>
      </c>
      <c r="R35" s="559"/>
      <c r="S35" s="559"/>
      <c r="T35" s="559"/>
      <c r="U35" s="559"/>
      <c r="V35" s="559"/>
      <c r="W35" s="559"/>
      <c r="X35" s="559"/>
      <c r="Y35" s="559"/>
      <c r="Z35" s="559"/>
      <c r="AA35" s="559"/>
      <c r="AB35" s="592"/>
    </row>
    <row r="36" spans="1:28" ht="13.5" customHeight="1" x14ac:dyDescent="0.2">
      <c r="A36" s="590" t="s">
        <v>328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59"/>
      <c r="Z36" s="559"/>
      <c r="AA36" s="559"/>
      <c r="AB36" s="592"/>
    </row>
    <row r="37" spans="1:28" ht="13.5" customHeight="1" x14ac:dyDescent="0.2">
      <c r="A37" s="590" t="s">
        <v>100</v>
      </c>
      <c r="B37" s="559"/>
      <c r="C37" s="559"/>
      <c r="D37" s="593" t="str">
        <f>'IT FORM (Enter Name details'!S17</f>
        <v>KINATHUKADAVU</v>
      </c>
      <c r="E37" s="593"/>
      <c r="F37" s="593"/>
      <c r="G37" s="593"/>
      <c r="H37" s="593"/>
      <c r="I37" s="593"/>
      <c r="J37" s="593"/>
      <c r="K37" s="215"/>
      <c r="L37" s="215"/>
      <c r="M37" s="215"/>
      <c r="N37" s="559" t="s">
        <v>329</v>
      </c>
      <c r="O37" s="559"/>
      <c r="P37" s="559"/>
      <c r="Q37" s="559"/>
      <c r="R37" s="215"/>
      <c r="S37" s="215"/>
      <c r="T37" s="215"/>
      <c r="U37" s="215"/>
      <c r="V37" s="215"/>
      <c r="W37" s="215"/>
      <c r="X37" s="215"/>
      <c r="Y37" s="215"/>
      <c r="Z37" s="219"/>
      <c r="AA37" s="219"/>
      <c r="AB37" s="220"/>
    </row>
    <row r="38" spans="1:28" ht="13.5" customHeight="1" x14ac:dyDescent="0.2">
      <c r="A38" s="586" t="s">
        <v>330</v>
      </c>
      <c r="B38" s="587"/>
      <c r="C38" s="587"/>
      <c r="D38" s="588">
        <f>'IT FORM (Enter Name details'!H17</f>
        <v>0</v>
      </c>
      <c r="E38" s="588"/>
      <c r="F38" s="588"/>
      <c r="G38" s="588"/>
      <c r="H38" s="221"/>
      <c r="I38" s="221"/>
      <c r="J38" s="221"/>
      <c r="K38" s="221"/>
      <c r="L38" s="221"/>
      <c r="M38" s="221"/>
      <c r="N38" s="587" t="s">
        <v>331</v>
      </c>
      <c r="O38" s="587"/>
      <c r="P38" s="587"/>
      <c r="Q38" s="587"/>
      <c r="R38" s="587">
        <f>'IT FORM (Enter Name details'!H6</f>
        <v>0</v>
      </c>
      <c r="S38" s="587"/>
      <c r="T38" s="587"/>
      <c r="U38" s="587"/>
      <c r="V38" s="587"/>
      <c r="W38" s="587"/>
      <c r="X38" s="587"/>
      <c r="Y38" s="587"/>
      <c r="Z38" s="587"/>
      <c r="AA38" s="587"/>
      <c r="AB38" s="589"/>
    </row>
  </sheetData>
  <mergeCells count="126">
    <mergeCell ref="AF19:AH19"/>
    <mergeCell ref="AJ19:AL19"/>
    <mergeCell ref="AF20:AH20"/>
    <mergeCell ref="AJ20:AL20"/>
    <mergeCell ref="AF21:AH21"/>
    <mergeCell ref="AJ21:AL21"/>
    <mergeCell ref="I15:X15"/>
    <mergeCell ref="I16:X16"/>
    <mergeCell ref="I17:X17"/>
    <mergeCell ref="I18:X18"/>
    <mergeCell ref="I19:X19"/>
    <mergeCell ref="A20:X20"/>
    <mergeCell ref="A15:H15"/>
    <mergeCell ref="Y15:AB15"/>
    <mergeCell ref="A16:H16"/>
    <mergeCell ref="Z16:AB16"/>
    <mergeCell ref="A17:H17"/>
    <mergeCell ref="Z17:AB17"/>
    <mergeCell ref="AF14:AH14"/>
    <mergeCell ref="AJ14:AL14"/>
    <mergeCell ref="AE15:AH15"/>
    <mergeCell ref="AI15:AL15"/>
    <mergeCell ref="AF16:AH16"/>
    <mergeCell ref="AJ16:AL16"/>
    <mergeCell ref="AF17:AH17"/>
    <mergeCell ref="AJ17:AL17"/>
    <mergeCell ref="AF18:AH18"/>
    <mergeCell ref="AJ18:AL18"/>
    <mergeCell ref="Y1:AB1"/>
    <mergeCell ref="U33:AB33"/>
    <mergeCell ref="L30:Q30"/>
    <mergeCell ref="A33:Q33"/>
    <mergeCell ref="R33:T33"/>
    <mergeCell ref="A2:B2"/>
    <mergeCell ref="C2:T2"/>
    <mergeCell ref="V2:X2"/>
    <mergeCell ref="Z2:AB2"/>
    <mergeCell ref="C6:T6"/>
    <mergeCell ref="V6:X6"/>
    <mergeCell ref="A3:B3"/>
    <mergeCell ref="C3:T3"/>
    <mergeCell ref="V3:X3"/>
    <mergeCell ref="A4:B4"/>
    <mergeCell ref="C4:T4"/>
    <mergeCell ref="V4:X4"/>
    <mergeCell ref="A1:J1"/>
    <mergeCell ref="A11:B11"/>
    <mergeCell ref="C11:T11"/>
    <mergeCell ref="V11:X11"/>
    <mergeCell ref="A12:B12"/>
    <mergeCell ref="C12:T12"/>
    <mergeCell ref="V12:X12"/>
    <mergeCell ref="Z12:AB12"/>
    <mergeCell ref="Y3:AB11"/>
    <mergeCell ref="A9:B9"/>
    <mergeCell ref="C9:T9"/>
    <mergeCell ref="V9:X9"/>
    <mergeCell ref="A10:B10"/>
    <mergeCell ref="C10:T10"/>
    <mergeCell ref="V10:X10"/>
    <mergeCell ref="A7:B7"/>
    <mergeCell ref="C7:T7"/>
    <mergeCell ref="V7:X7"/>
    <mergeCell ref="A8:B8"/>
    <mergeCell ref="C8:T8"/>
    <mergeCell ref="V8:X8"/>
    <mergeCell ref="A5:B5"/>
    <mergeCell ref="C5:T5"/>
    <mergeCell ref="V5:X5"/>
    <mergeCell ref="A6:B6"/>
    <mergeCell ref="B13:T13"/>
    <mergeCell ref="V13:X13"/>
    <mergeCell ref="Z13:AB13"/>
    <mergeCell ref="A14:T14"/>
    <mergeCell ref="V14:X14"/>
    <mergeCell ref="Z14:AB14"/>
    <mergeCell ref="A22:T22"/>
    <mergeCell ref="V22:X22"/>
    <mergeCell ref="Z22:AB22"/>
    <mergeCell ref="A23:T23"/>
    <mergeCell ref="V23:X23"/>
    <mergeCell ref="Z23:AB23"/>
    <mergeCell ref="A18:H18"/>
    <mergeCell ref="Z18:AB18"/>
    <mergeCell ref="A19:H19"/>
    <mergeCell ref="Z19:AB19"/>
    <mergeCell ref="Z20:AB20"/>
    <mergeCell ref="A21:T21"/>
    <mergeCell ref="V21:X21"/>
    <mergeCell ref="Z21:AB21"/>
    <mergeCell ref="A26:T26"/>
    <mergeCell ref="V26:X26"/>
    <mergeCell ref="Z26:AB26"/>
    <mergeCell ref="A27:T27"/>
    <mergeCell ref="V27:X27"/>
    <mergeCell ref="Z27:AB27"/>
    <mergeCell ref="A24:T24"/>
    <mergeCell ref="V24:X24"/>
    <mergeCell ref="Z24:AB24"/>
    <mergeCell ref="A25:T25"/>
    <mergeCell ref="V25:X25"/>
    <mergeCell ref="Z25:AB25"/>
    <mergeCell ref="A31:AB31"/>
    <mergeCell ref="A32:F32"/>
    <mergeCell ref="G32:K32"/>
    <mergeCell ref="L32:O32"/>
    <mergeCell ref="A34:K34"/>
    <mergeCell ref="L34:N34"/>
    <mergeCell ref="O34:AB34"/>
    <mergeCell ref="A28:T28"/>
    <mergeCell ref="V28:X28"/>
    <mergeCell ref="Z28:AB28"/>
    <mergeCell ref="A29:T29"/>
    <mergeCell ref="V29:X29"/>
    <mergeCell ref="Z29:AB29"/>
    <mergeCell ref="A38:C38"/>
    <mergeCell ref="D38:G38"/>
    <mergeCell ref="N38:Q38"/>
    <mergeCell ref="R38:AB38"/>
    <mergeCell ref="A35:K35"/>
    <mergeCell ref="L35:P35"/>
    <mergeCell ref="Q35:AB35"/>
    <mergeCell ref="A36:AB36"/>
    <mergeCell ref="A37:C37"/>
    <mergeCell ref="D37:J37"/>
    <mergeCell ref="N37:Q37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87B7-5E75-4CFE-88AC-905D1FAC8797}">
  <sheetPr>
    <tabColor theme="6" tint="-0.249977111117893"/>
  </sheetPr>
  <dimension ref="A1:H40"/>
  <sheetViews>
    <sheetView showZeros="0" topLeftCell="D1" workbookViewId="0">
      <selection activeCell="I18" sqref="I18"/>
    </sheetView>
  </sheetViews>
  <sheetFormatPr defaultRowHeight="15" x14ac:dyDescent="0.2"/>
  <cols>
    <col min="1" max="1" width="5.24609375" style="212" customWidth="1"/>
    <col min="2" max="2" width="12.375" style="212" customWidth="1"/>
    <col min="3" max="3" width="13.31640625" style="212" customWidth="1"/>
    <col min="4" max="4" width="28.515625" style="212" customWidth="1"/>
    <col min="5" max="5" width="17.62109375" style="212" customWidth="1"/>
    <col min="6" max="6" width="10.22265625" style="212" customWidth="1"/>
    <col min="7" max="7" width="11.43359375" style="212" customWidth="1"/>
    <col min="8" max="8" width="9.14453125" style="210"/>
  </cols>
  <sheetData>
    <row r="1" spans="1:8" s="176" customFormat="1" ht="18.75" customHeight="1" x14ac:dyDescent="0.2">
      <c r="A1" s="617">
        <f>'IT FORM (Enter Name details'!H5</f>
        <v>0</v>
      </c>
      <c r="B1" s="617"/>
      <c r="C1" s="617"/>
      <c r="D1" s="617"/>
      <c r="E1" s="248"/>
      <c r="F1" s="618" t="s">
        <v>333</v>
      </c>
      <c r="G1" s="618"/>
      <c r="H1" s="210"/>
    </row>
    <row r="2" spans="1:8" ht="30" customHeight="1" x14ac:dyDescent="0.2">
      <c r="A2" s="633" t="s">
        <v>135</v>
      </c>
      <c r="B2" s="633"/>
      <c r="C2" s="633"/>
      <c r="D2" s="633"/>
      <c r="E2" s="633"/>
      <c r="F2" s="633"/>
      <c r="G2" s="633"/>
      <c r="H2" s="3"/>
    </row>
    <row r="3" spans="1:8" ht="21.75" x14ac:dyDescent="0.2">
      <c r="A3" s="249" t="s">
        <v>126</v>
      </c>
      <c r="B3" s="56" t="s">
        <v>112</v>
      </c>
      <c r="C3" s="56" t="s">
        <v>124</v>
      </c>
      <c r="D3" s="56" t="s">
        <v>113</v>
      </c>
      <c r="E3" s="56" t="s">
        <v>114</v>
      </c>
      <c r="F3" s="56" t="s">
        <v>115</v>
      </c>
      <c r="G3" s="56" t="s">
        <v>138</v>
      </c>
      <c r="H3"/>
    </row>
    <row r="4" spans="1:8" ht="16.5" customHeight="1" x14ac:dyDescent="0.2">
      <c r="A4" s="233">
        <v>1</v>
      </c>
      <c r="B4" s="233"/>
      <c r="C4" s="233"/>
      <c r="D4" s="274"/>
      <c r="E4" s="233"/>
      <c r="F4" s="233"/>
      <c r="G4" s="305"/>
      <c r="H4"/>
    </row>
    <row r="5" spans="1:8" ht="16.5" customHeight="1" x14ac:dyDescent="0.2">
      <c r="A5" s="233">
        <v>2</v>
      </c>
      <c r="B5" s="233"/>
      <c r="C5" s="233"/>
      <c r="D5" s="233"/>
      <c r="E5" s="233"/>
      <c r="F5" s="233"/>
      <c r="G5" s="305"/>
      <c r="H5"/>
    </row>
    <row r="6" spans="1:8" ht="16.5" customHeight="1" x14ac:dyDescent="0.2">
      <c r="A6" s="233">
        <v>3</v>
      </c>
      <c r="B6" s="233"/>
      <c r="C6" s="233"/>
      <c r="D6" s="233"/>
      <c r="E6" s="250"/>
      <c r="F6" s="233"/>
      <c r="G6" s="305"/>
      <c r="H6"/>
    </row>
    <row r="7" spans="1:8" ht="16.5" customHeight="1" x14ac:dyDescent="0.2">
      <c r="A7" s="251">
        <v>4</v>
      </c>
      <c r="B7" s="252"/>
      <c r="C7" s="252"/>
      <c r="D7" s="233"/>
      <c r="E7" s="252"/>
      <c r="F7" s="252"/>
      <c r="G7" s="305"/>
      <c r="H7" s="93"/>
    </row>
    <row r="8" spans="1:8" ht="16.5" customHeight="1" x14ac:dyDescent="0.2">
      <c r="A8" s="251">
        <v>5</v>
      </c>
      <c r="B8" s="252"/>
      <c r="C8" s="252"/>
      <c r="D8" s="252"/>
      <c r="E8" s="252"/>
      <c r="F8" s="252"/>
      <c r="G8" s="305"/>
      <c r="H8" s="93"/>
    </row>
    <row r="9" spans="1:8" ht="16.5" customHeight="1" x14ac:dyDescent="0.2">
      <c r="A9" s="251">
        <v>6</v>
      </c>
      <c r="B9" s="252"/>
      <c r="C9" s="252"/>
      <c r="D9" s="252"/>
      <c r="E9" s="252"/>
      <c r="F9" s="252"/>
      <c r="G9" s="305"/>
      <c r="H9" s="93"/>
    </row>
    <row r="10" spans="1:8" ht="16.5" customHeight="1" x14ac:dyDescent="0.2">
      <c r="A10" s="253">
        <v>7</v>
      </c>
      <c r="B10" s="254"/>
      <c r="C10" s="252"/>
      <c r="D10" s="254"/>
      <c r="E10" s="254"/>
      <c r="F10" s="252"/>
      <c r="G10" s="305"/>
      <c r="H10" s="93"/>
    </row>
    <row r="11" spans="1:8" ht="16.5" customHeight="1" x14ac:dyDescent="0.2">
      <c r="A11" s="249">
        <v>8</v>
      </c>
      <c r="B11" s="252"/>
      <c r="C11" s="252"/>
      <c r="D11" s="252"/>
      <c r="E11" s="252"/>
      <c r="F11" s="252"/>
      <c r="G11" s="305"/>
      <c r="H11" s="3"/>
    </row>
    <row r="12" spans="1:8" ht="16.5" customHeight="1" x14ac:dyDescent="0.2">
      <c r="A12" s="249">
        <v>9</v>
      </c>
      <c r="B12" s="255"/>
      <c r="C12" s="255"/>
      <c r="D12" s="255"/>
      <c r="E12" s="255"/>
      <c r="F12" s="255"/>
      <c r="G12" s="305"/>
      <c r="H12" s="3"/>
    </row>
    <row r="13" spans="1:8" ht="16.5" customHeight="1" x14ac:dyDescent="0.2">
      <c r="A13" s="249">
        <v>10</v>
      </c>
      <c r="B13" s="255"/>
      <c r="C13" s="255"/>
      <c r="D13" s="255"/>
      <c r="E13" s="255"/>
      <c r="F13" s="255"/>
      <c r="G13" s="305"/>
      <c r="H13" s="3"/>
    </row>
    <row r="14" spans="1:8" ht="16.5" customHeight="1" x14ac:dyDescent="0.2">
      <c r="A14" s="256"/>
      <c r="B14" s="257"/>
      <c r="C14" s="257"/>
      <c r="D14" s="257"/>
      <c r="E14" s="257"/>
      <c r="F14" s="257" t="s">
        <v>27</v>
      </c>
      <c r="G14" s="258">
        <f>SUM(G4:G13)</f>
        <v>0</v>
      </c>
      <c r="H14" s="3"/>
    </row>
    <row r="15" spans="1:8" ht="23.25" customHeight="1" x14ac:dyDescent="0.2">
      <c r="A15" s="259"/>
      <c r="B15" s="633" t="s">
        <v>116</v>
      </c>
      <c r="C15" s="633"/>
      <c r="D15" s="633"/>
      <c r="E15" s="633"/>
      <c r="F15" s="633"/>
      <c r="G15" s="633"/>
      <c r="H15" s="3"/>
    </row>
    <row r="16" spans="1:8" ht="21" customHeight="1" x14ac:dyDescent="0.2">
      <c r="A16" s="249" t="s">
        <v>126</v>
      </c>
      <c r="B16" s="626" t="s">
        <v>117</v>
      </c>
      <c r="C16" s="626"/>
      <c r="D16" s="626"/>
      <c r="E16" s="225" t="s">
        <v>118</v>
      </c>
      <c r="F16" s="225" t="s">
        <v>119</v>
      </c>
      <c r="G16" s="225" t="s">
        <v>51</v>
      </c>
      <c r="H16" s="121"/>
    </row>
    <row r="17" spans="1:8" ht="17.25" customHeight="1" x14ac:dyDescent="0.2">
      <c r="A17" s="260"/>
      <c r="B17" s="631"/>
      <c r="C17" s="631"/>
      <c r="D17" s="631"/>
      <c r="E17" s="260"/>
      <c r="F17" s="260"/>
      <c r="G17" s="306"/>
      <c r="H17" s="3"/>
    </row>
    <row r="18" spans="1:8" ht="17.25" customHeight="1" x14ac:dyDescent="0.2">
      <c r="A18" s="260"/>
      <c r="B18" s="631"/>
      <c r="C18" s="631"/>
      <c r="D18" s="631"/>
      <c r="E18" s="260"/>
      <c r="F18" s="260"/>
      <c r="G18" s="306"/>
      <c r="H18" s="3"/>
    </row>
    <row r="19" spans="1:8" ht="17.25" customHeight="1" x14ac:dyDescent="0.2">
      <c r="A19" s="260"/>
      <c r="B19" s="631"/>
      <c r="C19" s="631"/>
      <c r="D19" s="631"/>
      <c r="E19" s="260"/>
      <c r="F19" s="260"/>
      <c r="G19" s="306"/>
      <c r="H19" s="3"/>
    </row>
    <row r="20" spans="1:8" ht="17.25" customHeight="1" x14ac:dyDescent="0.2">
      <c r="A20" s="260"/>
      <c r="B20" s="631"/>
      <c r="C20" s="631"/>
      <c r="D20" s="631"/>
      <c r="E20" s="260"/>
      <c r="F20" s="260"/>
      <c r="G20" s="306"/>
      <c r="H20" s="3"/>
    </row>
    <row r="21" spans="1:8" ht="17.25" customHeight="1" x14ac:dyDescent="0.2">
      <c r="A21" s="260"/>
      <c r="B21" s="631"/>
      <c r="C21" s="631"/>
      <c r="D21" s="631"/>
      <c r="E21" s="260"/>
      <c r="F21" s="260" t="s">
        <v>27</v>
      </c>
      <c r="G21" s="261">
        <f>SUM(G17:G20)</f>
        <v>0</v>
      </c>
      <c r="H21" s="3"/>
    </row>
    <row r="22" spans="1:8" ht="24.75" customHeight="1" x14ac:dyDescent="0.2">
      <c r="A22" s="259"/>
      <c r="B22" s="633" t="s">
        <v>120</v>
      </c>
      <c r="C22" s="633"/>
      <c r="D22" s="633"/>
      <c r="E22" s="633"/>
      <c r="F22" s="633"/>
      <c r="G22" s="633"/>
      <c r="H22" s="3"/>
    </row>
    <row r="23" spans="1:8" ht="21.75" x14ac:dyDescent="0.2">
      <c r="A23" s="249" t="s">
        <v>126</v>
      </c>
      <c r="B23" s="634" t="s">
        <v>121</v>
      </c>
      <c r="C23" s="634"/>
      <c r="D23" s="634"/>
      <c r="E23" s="263" t="s">
        <v>122</v>
      </c>
      <c r="F23" s="263" t="s">
        <v>123</v>
      </c>
      <c r="G23" s="262" t="s">
        <v>51</v>
      </c>
      <c r="H23" s="121"/>
    </row>
    <row r="24" spans="1:8" ht="16.5" customHeight="1" x14ac:dyDescent="0.2">
      <c r="A24" s="260"/>
      <c r="B24" s="626"/>
      <c r="C24" s="626"/>
      <c r="D24" s="626"/>
      <c r="E24" s="224"/>
      <c r="F24" s="224"/>
      <c r="G24" s="307"/>
      <c r="H24" s="3"/>
    </row>
    <row r="25" spans="1:8" ht="16.5" customHeight="1" x14ac:dyDescent="0.2">
      <c r="A25" s="260"/>
      <c r="B25" s="626"/>
      <c r="C25" s="626"/>
      <c r="D25" s="626"/>
      <c r="E25" s="224"/>
      <c r="F25" s="224"/>
      <c r="G25" s="307"/>
      <c r="H25" s="3"/>
    </row>
    <row r="26" spans="1:8" ht="16.5" customHeight="1" x14ac:dyDescent="0.2">
      <c r="A26" s="260"/>
      <c r="B26" s="626"/>
      <c r="C26" s="626"/>
      <c r="D26" s="626"/>
      <c r="E26" s="224"/>
      <c r="F26" s="224"/>
      <c r="G26" s="307"/>
      <c r="H26" s="3"/>
    </row>
    <row r="27" spans="1:8" ht="16.5" customHeight="1" x14ac:dyDescent="0.2">
      <c r="A27" s="260"/>
      <c r="B27" s="626"/>
      <c r="C27" s="626"/>
      <c r="D27" s="626"/>
      <c r="E27" s="224"/>
      <c r="F27" s="224"/>
      <c r="G27" s="307"/>
      <c r="H27" s="3"/>
    </row>
    <row r="28" spans="1:8" ht="16.5" customHeight="1" x14ac:dyDescent="0.2">
      <c r="A28" s="260"/>
      <c r="B28" s="629"/>
      <c r="C28" s="630"/>
      <c r="D28" s="630"/>
      <c r="E28" s="256"/>
      <c r="F28" s="264" t="s">
        <v>27</v>
      </c>
      <c r="G28" s="265">
        <f>SUM(G24:G27)</f>
        <v>0</v>
      </c>
      <c r="H28" s="3"/>
    </row>
    <row r="29" spans="1:8" ht="23.25" customHeight="1" x14ac:dyDescent="0.2">
      <c r="A29" s="621" t="s">
        <v>125</v>
      </c>
      <c r="B29" s="621"/>
      <c r="C29" s="621"/>
      <c r="D29" s="621"/>
      <c r="E29" s="621"/>
      <c r="F29" s="621"/>
      <c r="G29" s="621"/>
      <c r="H29" s="3"/>
    </row>
    <row r="30" spans="1:8" ht="16.5" customHeight="1" x14ac:dyDescent="0.2">
      <c r="A30" s="622" t="s">
        <v>126</v>
      </c>
      <c r="B30" s="632" t="s">
        <v>127</v>
      </c>
      <c r="C30" s="622"/>
      <c r="D30" s="632" t="s">
        <v>128</v>
      </c>
      <c r="E30" s="622"/>
      <c r="F30" s="632" t="s">
        <v>129</v>
      </c>
      <c r="G30" s="632" t="s">
        <v>130</v>
      </c>
      <c r="H30" s="121"/>
    </row>
    <row r="31" spans="1:8" ht="14.25" customHeight="1" x14ac:dyDescent="0.2">
      <c r="A31" s="622"/>
      <c r="B31" s="622"/>
      <c r="C31" s="622"/>
      <c r="D31" s="622"/>
      <c r="E31" s="622"/>
      <c r="F31" s="622"/>
      <c r="G31" s="622"/>
      <c r="H31" s="121"/>
    </row>
    <row r="32" spans="1:8" ht="16.5" customHeight="1" x14ac:dyDescent="0.2">
      <c r="A32" s="252"/>
      <c r="B32" s="627"/>
      <c r="C32" s="627"/>
      <c r="D32" s="627"/>
      <c r="E32" s="627"/>
      <c r="F32" s="267"/>
      <c r="G32" s="308"/>
      <c r="H32" s="3"/>
    </row>
    <row r="33" spans="1:8" ht="16.5" customHeight="1" x14ac:dyDescent="0.2">
      <c r="A33" s="252"/>
      <c r="B33" s="628"/>
      <c r="C33" s="628"/>
      <c r="D33" s="627"/>
      <c r="E33" s="627"/>
      <c r="F33" s="267"/>
      <c r="G33" s="308"/>
      <c r="H33" s="3"/>
    </row>
    <row r="34" spans="1:8" ht="16.5" customHeight="1" x14ac:dyDescent="0.2">
      <c r="A34" s="252"/>
      <c r="B34" s="628"/>
      <c r="C34" s="628"/>
      <c r="D34" s="628"/>
      <c r="E34" s="628"/>
      <c r="F34" s="267"/>
      <c r="G34" s="308"/>
      <c r="H34" s="3"/>
    </row>
    <row r="35" spans="1:8" ht="16.5" customHeight="1" x14ac:dyDescent="0.2">
      <c r="A35" s="254"/>
      <c r="B35" s="619"/>
      <c r="C35" s="620"/>
      <c r="D35" s="619"/>
      <c r="E35" s="620"/>
      <c r="F35" s="254" t="s">
        <v>27</v>
      </c>
      <c r="G35" s="268">
        <f>SUM(G32:G34)</f>
        <v>0</v>
      </c>
      <c r="H35" s="3"/>
    </row>
    <row r="36" spans="1:8" ht="24.75" customHeight="1" x14ac:dyDescent="0.2">
      <c r="A36" s="621" t="s">
        <v>352</v>
      </c>
      <c r="B36" s="621"/>
      <c r="C36" s="621"/>
      <c r="D36" s="621"/>
      <c r="E36" s="621"/>
      <c r="F36" s="621"/>
      <c r="G36" s="621"/>
      <c r="H36" s="3"/>
    </row>
    <row r="37" spans="1:8" ht="28.5" customHeight="1" x14ac:dyDescent="0.2">
      <c r="A37" s="233" t="s">
        <v>126</v>
      </c>
      <c r="B37" s="233" t="s">
        <v>132</v>
      </c>
      <c r="C37" s="622" t="s">
        <v>133</v>
      </c>
      <c r="D37" s="622"/>
      <c r="E37" s="233" t="s">
        <v>134</v>
      </c>
      <c r="F37" s="266" t="s">
        <v>136</v>
      </c>
      <c r="G37" s="233" t="s">
        <v>51</v>
      </c>
      <c r="H37" s="119"/>
    </row>
    <row r="38" spans="1:8" ht="17.25" customHeight="1" x14ac:dyDescent="0.2">
      <c r="A38" s="252"/>
      <c r="B38" s="269"/>
      <c r="C38" s="623"/>
      <c r="D38" s="623"/>
      <c r="E38" s="252"/>
      <c r="F38" s="252"/>
      <c r="G38" s="308"/>
      <c r="H38" s="3"/>
    </row>
    <row r="39" spans="1:8" ht="17.25" customHeight="1" x14ac:dyDescent="0.2">
      <c r="A39" s="270"/>
      <c r="B39" s="252"/>
      <c r="C39" s="624"/>
      <c r="D39" s="625"/>
      <c r="E39" s="271"/>
      <c r="F39" s="252"/>
      <c r="G39" s="308"/>
      <c r="H39" s="3"/>
    </row>
    <row r="40" spans="1:8" ht="17.25" customHeight="1" x14ac:dyDescent="0.2">
      <c r="A40" s="252"/>
      <c r="B40" s="254"/>
      <c r="C40" s="616"/>
      <c r="D40" s="616"/>
      <c r="E40" s="252"/>
      <c r="F40" s="252" t="s">
        <v>27</v>
      </c>
      <c r="G40" s="272">
        <f>G38+G39</f>
        <v>0</v>
      </c>
      <c r="H40" s="3"/>
    </row>
  </sheetData>
  <protectedRanges>
    <protectedRange sqref="G28" name="Range4"/>
    <protectedRange sqref="G21" name="Range3"/>
  </protectedRanges>
  <mergeCells count="36">
    <mergeCell ref="A2:G2"/>
    <mergeCell ref="B15:G15"/>
    <mergeCell ref="B16:D16"/>
    <mergeCell ref="B17:D17"/>
    <mergeCell ref="B18:D18"/>
    <mergeCell ref="B19:D19"/>
    <mergeCell ref="B30:C31"/>
    <mergeCell ref="D30:E31"/>
    <mergeCell ref="F30:F31"/>
    <mergeCell ref="G30:G31"/>
    <mergeCell ref="B20:D20"/>
    <mergeCell ref="B21:D21"/>
    <mergeCell ref="B22:G22"/>
    <mergeCell ref="B24:D24"/>
    <mergeCell ref="B23:D23"/>
    <mergeCell ref="B27:D27"/>
    <mergeCell ref="B28:D28"/>
    <mergeCell ref="A29:G29"/>
    <mergeCell ref="B32:C32"/>
    <mergeCell ref="A30:A31"/>
    <mergeCell ref="C40:D40"/>
    <mergeCell ref="A1:D1"/>
    <mergeCell ref="F1:G1"/>
    <mergeCell ref="B35:C35"/>
    <mergeCell ref="D35:E35"/>
    <mergeCell ref="A36:G36"/>
    <mergeCell ref="C37:D37"/>
    <mergeCell ref="C38:D38"/>
    <mergeCell ref="C39:D39"/>
    <mergeCell ref="B25:D25"/>
    <mergeCell ref="D32:E32"/>
    <mergeCell ref="B33:C33"/>
    <mergeCell ref="D33:E33"/>
    <mergeCell ref="B34:C34"/>
    <mergeCell ref="D34:E34"/>
    <mergeCell ref="B26:D26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B7BC-F0AB-4E79-A628-1452071BDFF5}">
  <sheetPr>
    <tabColor rgb="FF7030A0"/>
  </sheetPr>
  <dimension ref="A1:W33"/>
  <sheetViews>
    <sheetView showZeros="0" tabSelected="1" topLeftCell="M1" workbookViewId="0">
      <selection activeCell="E6" sqref="E6"/>
    </sheetView>
  </sheetViews>
  <sheetFormatPr defaultRowHeight="15" x14ac:dyDescent="0.2"/>
  <cols>
    <col min="1" max="1" width="11.8359375" style="176" customWidth="1"/>
    <col min="2" max="2" width="8.203125" style="176" customWidth="1"/>
    <col min="3" max="3" width="6.1875" style="176" customWidth="1"/>
    <col min="4" max="4" width="6.3203125" style="176" customWidth="1"/>
    <col min="5" max="5" width="7.26171875" style="176" customWidth="1"/>
    <col min="6" max="6" width="5.6484375" style="176" customWidth="1"/>
    <col min="7" max="7" width="6.3203125" style="176" customWidth="1"/>
    <col min="8" max="8" width="5.51171875" style="176" customWidth="1"/>
    <col min="9" max="9" width="6.859375" style="176" customWidth="1"/>
    <col min="10" max="10" width="7.93359375" style="176" customWidth="1"/>
    <col min="11" max="11" width="7.6640625" style="176" customWidth="1"/>
    <col min="12" max="12" width="6.859375" style="176" customWidth="1"/>
    <col min="13" max="13" width="7.80078125" style="176" customWidth="1"/>
    <col min="14" max="14" width="5.91796875" style="176" customWidth="1"/>
    <col min="15" max="15" width="6.1875" style="176" customWidth="1"/>
    <col min="16" max="16" width="7.12890625" style="176" customWidth="1"/>
    <col min="17" max="17" width="7.93359375" style="176" customWidth="1"/>
    <col min="18" max="18" width="6.45703125" style="176" customWidth="1"/>
    <col min="19" max="19" width="7.80078125" style="176" customWidth="1"/>
    <col min="20" max="20" width="6.72265625" style="176" customWidth="1"/>
    <col min="21" max="21" width="9.14453125" style="210"/>
  </cols>
  <sheetData>
    <row r="1" spans="1:23" s="223" customFormat="1" ht="23.25" customHeight="1" x14ac:dyDescent="0.25">
      <c r="A1" s="643" t="s">
        <v>418</v>
      </c>
      <c r="B1" s="643"/>
      <c r="C1" s="643"/>
      <c r="D1" s="643"/>
      <c r="E1" s="643"/>
      <c r="F1" s="643"/>
      <c r="G1" s="643"/>
      <c r="H1" s="643"/>
      <c r="I1" s="643"/>
      <c r="J1" s="643"/>
      <c r="K1" s="643" t="s">
        <v>419</v>
      </c>
      <c r="L1" s="643"/>
      <c r="M1" s="643"/>
      <c r="N1" s="643"/>
      <c r="O1" s="643"/>
      <c r="P1" s="643"/>
      <c r="Q1" s="643"/>
      <c r="R1" s="643"/>
      <c r="S1" s="643"/>
      <c r="T1" s="643"/>
    </row>
    <row r="2" spans="1:23" s="222" customFormat="1" ht="18.75" customHeight="1" x14ac:dyDescent="0.15">
      <c r="A2" s="224" t="s">
        <v>14</v>
      </c>
      <c r="B2" s="649">
        <f>'IT FORM (Enter Name details'!H5</f>
        <v>0</v>
      </c>
      <c r="C2" s="649"/>
      <c r="D2" s="649"/>
      <c r="E2" s="649"/>
      <c r="F2" s="649"/>
      <c r="G2" s="649"/>
      <c r="H2" s="626" t="s">
        <v>37</v>
      </c>
      <c r="I2" s="626"/>
      <c r="J2" s="626"/>
      <c r="K2" s="635">
        <f>'IT FORM (Enter Name details'!H6</f>
        <v>0</v>
      </c>
      <c r="L2" s="635"/>
      <c r="M2" s="635"/>
      <c r="N2" s="635"/>
      <c r="O2" s="626" t="s">
        <v>355</v>
      </c>
      <c r="P2" s="626"/>
      <c r="Q2" s="626"/>
      <c r="R2" s="635">
        <f>'IT FORM (Enter Name details'!H10</f>
        <v>0</v>
      </c>
      <c r="S2" s="635"/>
      <c r="T2" s="635"/>
      <c r="V2" s="226"/>
      <c r="W2" s="226"/>
    </row>
    <row r="3" spans="1:23" s="222" customFormat="1" ht="15" customHeight="1" x14ac:dyDescent="0.15">
      <c r="A3" s="227" t="s">
        <v>15</v>
      </c>
      <c r="B3" s="639">
        <f>'IT FORM (Enter Name details'!H7</f>
        <v>0</v>
      </c>
      <c r="C3" s="640"/>
      <c r="D3" s="640"/>
      <c r="E3" s="640"/>
      <c r="F3" s="640"/>
      <c r="G3" s="641"/>
      <c r="H3" s="644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6"/>
    </row>
    <row r="4" spans="1:23" s="222" customFormat="1" ht="19.5" customHeight="1" x14ac:dyDescent="0.15">
      <c r="A4" s="626" t="s">
        <v>16</v>
      </c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 t="s">
        <v>17</v>
      </c>
      <c r="M4" s="626"/>
      <c r="N4" s="626"/>
      <c r="O4" s="626"/>
      <c r="P4" s="626"/>
      <c r="Q4" s="626"/>
      <c r="R4" s="626"/>
      <c r="S4" s="626"/>
      <c r="T4" s="626"/>
    </row>
    <row r="5" spans="1:23" s="222" customFormat="1" ht="30.75" x14ac:dyDescent="0.15">
      <c r="A5" s="230" t="s">
        <v>29</v>
      </c>
      <c r="B5" s="225" t="s">
        <v>18</v>
      </c>
      <c r="C5" s="56" t="s">
        <v>30</v>
      </c>
      <c r="D5" s="225" t="s">
        <v>31</v>
      </c>
      <c r="E5" s="225" t="s">
        <v>19</v>
      </c>
      <c r="F5" s="225" t="s">
        <v>20</v>
      </c>
      <c r="G5" s="228" t="s">
        <v>21</v>
      </c>
      <c r="H5" s="225" t="s">
        <v>22</v>
      </c>
      <c r="I5" s="229" t="s">
        <v>140</v>
      </c>
      <c r="J5" s="56" t="s">
        <v>338</v>
      </c>
      <c r="K5" s="225" t="s">
        <v>24</v>
      </c>
      <c r="L5" s="56" t="s">
        <v>412</v>
      </c>
      <c r="M5" s="56" t="s">
        <v>144</v>
      </c>
      <c r="N5" s="225" t="s">
        <v>25</v>
      </c>
      <c r="O5" s="225" t="s">
        <v>32</v>
      </c>
      <c r="P5" s="56" t="s">
        <v>26</v>
      </c>
      <c r="Q5" s="225" t="s">
        <v>145</v>
      </c>
      <c r="R5" s="56" t="s">
        <v>339</v>
      </c>
      <c r="S5" s="225" t="s">
        <v>33</v>
      </c>
      <c r="T5" s="56" t="s">
        <v>34</v>
      </c>
    </row>
    <row r="6" spans="1:23" s="222" customFormat="1" ht="14.25" customHeight="1" x14ac:dyDescent="0.15">
      <c r="A6" s="231">
        <v>45382</v>
      </c>
      <c r="B6" s="232"/>
      <c r="C6" s="232"/>
      <c r="D6" s="232"/>
      <c r="E6" s="233">
        <f>ROUND((B6)*50/100,0)</f>
        <v>0</v>
      </c>
      <c r="F6" s="340"/>
      <c r="G6" s="235">
        <v>300</v>
      </c>
      <c r="H6" s="233">
        <v>0</v>
      </c>
      <c r="I6" s="233"/>
      <c r="J6" s="233"/>
      <c r="K6" s="233">
        <f>SUM(B6:J6)</f>
        <v>300</v>
      </c>
      <c r="L6" s="234">
        <f>ROUND((B6+E6)*10%,0.5)</f>
        <v>0</v>
      </c>
      <c r="M6" s="235">
        <v>70</v>
      </c>
      <c r="N6" s="235">
        <v>110</v>
      </c>
      <c r="O6" s="235">
        <v>300</v>
      </c>
      <c r="P6" s="235"/>
      <c r="Q6" s="235"/>
      <c r="R6" s="232"/>
      <c r="S6" s="232"/>
      <c r="T6" s="233"/>
    </row>
    <row r="7" spans="1:23" s="222" customFormat="1" ht="14.25" customHeight="1" x14ac:dyDescent="0.15">
      <c r="A7" s="231">
        <v>45412</v>
      </c>
      <c r="B7" s="232"/>
      <c r="C7" s="233"/>
      <c r="D7" s="233"/>
      <c r="E7" s="346">
        <f t="shared" ref="E7:E9" si="0">ROUND((B7)*50/100,0)</f>
        <v>0</v>
      </c>
      <c r="F7" s="340"/>
      <c r="G7" s="235">
        <f>G6</f>
        <v>300</v>
      </c>
      <c r="H7" s="233">
        <f>H6</f>
        <v>0</v>
      </c>
      <c r="I7" s="233"/>
      <c r="J7" s="233"/>
      <c r="K7" s="233">
        <f t="shared" ref="K7:K18" si="1">SUM(B7:J7)</f>
        <v>300</v>
      </c>
      <c r="L7" s="234">
        <f>ROUND((B7+E7)*10%,0.5)</f>
        <v>0</v>
      </c>
      <c r="M7" s="235">
        <f t="shared" ref="M7:R17" si="2">M6</f>
        <v>70</v>
      </c>
      <c r="N7" s="235">
        <v>110</v>
      </c>
      <c r="O7" s="235">
        <f t="shared" si="2"/>
        <v>300</v>
      </c>
      <c r="P7" s="235">
        <f t="shared" si="2"/>
        <v>0</v>
      </c>
      <c r="Q7" s="235">
        <f t="shared" si="2"/>
        <v>0</v>
      </c>
      <c r="R7" s="232">
        <f>R6</f>
        <v>0</v>
      </c>
      <c r="S7" s="232"/>
      <c r="T7" s="233">
        <f>ROUND(S7*4%,0)</f>
        <v>0</v>
      </c>
    </row>
    <row r="8" spans="1:23" s="222" customFormat="1" ht="14.25" customHeight="1" x14ac:dyDescent="0.15">
      <c r="A8" s="231">
        <v>45443</v>
      </c>
      <c r="B8" s="232"/>
      <c r="C8" s="233"/>
      <c r="D8" s="233"/>
      <c r="E8" s="346">
        <f t="shared" si="0"/>
        <v>0</v>
      </c>
      <c r="F8" s="340"/>
      <c r="G8" s="235">
        <f t="shared" ref="G8:H17" si="3">G7</f>
        <v>300</v>
      </c>
      <c r="H8" s="233">
        <f t="shared" si="3"/>
        <v>0</v>
      </c>
      <c r="I8" s="233"/>
      <c r="J8" s="233"/>
      <c r="K8" s="233">
        <f t="shared" si="1"/>
        <v>300</v>
      </c>
      <c r="L8" s="234">
        <f>ROUND((B8+E8)*10%,0.5)</f>
        <v>0</v>
      </c>
      <c r="M8" s="235">
        <f t="shared" si="2"/>
        <v>70</v>
      </c>
      <c r="N8" s="235">
        <v>110</v>
      </c>
      <c r="O8" s="235">
        <f t="shared" si="2"/>
        <v>300</v>
      </c>
      <c r="P8" s="235">
        <f t="shared" si="2"/>
        <v>0</v>
      </c>
      <c r="Q8" s="235">
        <f t="shared" si="2"/>
        <v>0</v>
      </c>
      <c r="R8" s="232">
        <f t="shared" si="2"/>
        <v>0</v>
      </c>
      <c r="S8" s="232"/>
      <c r="T8" s="233">
        <f t="shared" ref="T8:T17" si="4">ROUND(S8*4%,0)</f>
        <v>0</v>
      </c>
    </row>
    <row r="9" spans="1:23" s="222" customFormat="1" ht="14.25" customHeight="1" x14ac:dyDescent="0.15">
      <c r="A9" s="231">
        <v>45473</v>
      </c>
      <c r="B9" s="232"/>
      <c r="C9" s="233"/>
      <c r="D9" s="233"/>
      <c r="E9" s="346">
        <f t="shared" si="0"/>
        <v>0</v>
      </c>
      <c r="F9" s="340"/>
      <c r="G9" s="235">
        <f t="shared" si="3"/>
        <v>300</v>
      </c>
      <c r="H9" s="233">
        <f t="shared" si="3"/>
        <v>0</v>
      </c>
      <c r="I9" s="233"/>
      <c r="J9" s="233"/>
      <c r="K9" s="233">
        <f t="shared" si="1"/>
        <v>300</v>
      </c>
      <c r="L9" s="234">
        <f>ROUND((B9+E9)*10%,0.5)</f>
        <v>0</v>
      </c>
      <c r="M9" s="235">
        <f t="shared" si="2"/>
        <v>70</v>
      </c>
      <c r="N9" s="235">
        <v>110</v>
      </c>
      <c r="O9" s="235">
        <f>O6</f>
        <v>300</v>
      </c>
      <c r="P9" s="235">
        <f t="shared" si="2"/>
        <v>0</v>
      </c>
      <c r="Q9" s="235">
        <f t="shared" si="2"/>
        <v>0</v>
      </c>
      <c r="R9" s="232">
        <f t="shared" si="2"/>
        <v>0</v>
      </c>
      <c r="S9" s="232"/>
      <c r="T9" s="233">
        <f t="shared" si="4"/>
        <v>0</v>
      </c>
    </row>
    <row r="10" spans="1:23" s="222" customFormat="1" ht="14.25" customHeight="1" x14ac:dyDescent="0.15">
      <c r="A10" s="231">
        <v>45504</v>
      </c>
      <c r="B10" s="232"/>
      <c r="C10" s="233"/>
      <c r="D10" s="233"/>
      <c r="E10" s="233">
        <f>ROUND((B10)*53/100,0)</f>
        <v>0</v>
      </c>
      <c r="F10" s="340"/>
      <c r="G10" s="235">
        <f t="shared" si="3"/>
        <v>300</v>
      </c>
      <c r="H10" s="233">
        <f t="shared" si="3"/>
        <v>0</v>
      </c>
      <c r="I10" s="233"/>
      <c r="J10" s="233"/>
      <c r="K10" s="233">
        <f>SUM(B10:J10)</f>
        <v>300</v>
      </c>
      <c r="L10" s="234">
        <f>ROUND((B10+E10)*10%,0.5)</f>
        <v>0</v>
      </c>
      <c r="M10" s="235">
        <f t="shared" si="2"/>
        <v>70</v>
      </c>
      <c r="N10" s="235">
        <v>110</v>
      </c>
      <c r="O10" s="235">
        <v>300</v>
      </c>
      <c r="P10" s="235">
        <f t="shared" si="2"/>
        <v>0</v>
      </c>
      <c r="Q10" s="235">
        <f t="shared" si="2"/>
        <v>0</v>
      </c>
      <c r="R10" s="235"/>
      <c r="S10" s="232"/>
      <c r="T10" s="233">
        <f>ROUND(S10*4%,0)</f>
        <v>0</v>
      </c>
    </row>
    <row r="11" spans="1:23" s="222" customFormat="1" ht="14.25" customHeight="1" x14ac:dyDescent="0.15">
      <c r="A11" s="231">
        <v>45535</v>
      </c>
      <c r="B11" s="232"/>
      <c r="C11" s="233"/>
      <c r="D11" s="233"/>
      <c r="E11" s="346">
        <f t="shared" ref="E11:E17" si="5">ROUND((B11)*53/100,0)</f>
        <v>0</v>
      </c>
      <c r="F11" s="340"/>
      <c r="G11" s="235">
        <f t="shared" si="3"/>
        <v>300</v>
      </c>
      <c r="H11" s="233">
        <f>H10</f>
        <v>0</v>
      </c>
      <c r="I11" s="233"/>
      <c r="J11" s="233"/>
      <c r="K11" s="233">
        <f t="shared" si="1"/>
        <v>300</v>
      </c>
      <c r="L11" s="234">
        <f t="shared" ref="L11:L17" si="6">ROUND((B11+E11)*10%,0.5)</f>
        <v>0</v>
      </c>
      <c r="M11" s="235">
        <f t="shared" si="2"/>
        <v>70</v>
      </c>
      <c r="N11" s="235">
        <v>110</v>
      </c>
      <c r="O11" s="235">
        <f t="shared" si="2"/>
        <v>300</v>
      </c>
      <c r="P11" s="235">
        <f t="shared" si="2"/>
        <v>0</v>
      </c>
      <c r="Q11" s="235"/>
      <c r="R11" s="235"/>
      <c r="S11" s="232"/>
      <c r="T11" s="233">
        <f t="shared" si="4"/>
        <v>0</v>
      </c>
    </row>
    <row r="12" spans="1:23" s="222" customFormat="1" ht="14.25" customHeight="1" x14ac:dyDescent="0.15">
      <c r="A12" s="231">
        <v>45565</v>
      </c>
      <c r="B12" s="232"/>
      <c r="C12" s="233"/>
      <c r="D12" s="233"/>
      <c r="E12" s="346">
        <f t="shared" si="5"/>
        <v>0</v>
      </c>
      <c r="F12" s="340"/>
      <c r="G12" s="235">
        <f t="shared" si="3"/>
        <v>300</v>
      </c>
      <c r="H12" s="233">
        <f t="shared" si="3"/>
        <v>0</v>
      </c>
      <c r="I12" s="233"/>
      <c r="J12" s="233"/>
      <c r="K12" s="233">
        <f t="shared" si="1"/>
        <v>300</v>
      </c>
      <c r="L12" s="234">
        <f>ROUND((B12+E12)*10%,0.5)</f>
        <v>0</v>
      </c>
      <c r="M12" s="235">
        <f t="shared" si="2"/>
        <v>70</v>
      </c>
      <c r="N12" s="235">
        <v>110</v>
      </c>
      <c r="O12" s="235">
        <f t="shared" si="2"/>
        <v>300</v>
      </c>
      <c r="P12" s="235">
        <f t="shared" si="2"/>
        <v>0</v>
      </c>
      <c r="Q12" s="235"/>
      <c r="R12" s="235"/>
      <c r="S12" s="232"/>
      <c r="T12" s="233">
        <f t="shared" si="4"/>
        <v>0</v>
      </c>
    </row>
    <row r="13" spans="1:23" s="222" customFormat="1" ht="14.25" customHeight="1" x14ac:dyDescent="0.15">
      <c r="A13" s="231">
        <v>45596</v>
      </c>
      <c r="B13" s="232"/>
      <c r="C13" s="233"/>
      <c r="D13" s="233"/>
      <c r="E13" s="346">
        <f t="shared" si="5"/>
        <v>0</v>
      </c>
      <c r="F13" s="340"/>
      <c r="G13" s="235">
        <f t="shared" si="3"/>
        <v>300</v>
      </c>
      <c r="H13" s="233">
        <f t="shared" si="3"/>
        <v>0</v>
      </c>
      <c r="I13" s="233"/>
      <c r="J13" s="233"/>
      <c r="K13" s="233">
        <f t="shared" si="1"/>
        <v>300</v>
      </c>
      <c r="L13" s="234">
        <f>ROUND((B13+E13)*10%,0.5)</f>
        <v>0</v>
      </c>
      <c r="M13" s="235">
        <f t="shared" si="2"/>
        <v>70</v>
      </c>
      <c r="N13" s="235">
        <f t="shared" si="2"/>
        <v>110</v>
      </c>
      <c r="O13" s="235">
        <f t="shared" si="2"/>
        <v>300</v>
      </c>
      <c r="P13" s="235">
        <f t="shared" si="2"/>
        <v>0</v>
      </c>
      <c r="Q13" s="235"/>
      <c r="R13" s="235"/>
      <c r="S13" s="232"/>
      <c r="T13" s="233">
        <f t="shared" si="4"/>
        <v>0</v>
      </c>
    </row>
    <row r="14" spans="1:23" s="222" customFormat="1" ht="14.25" customHeight="1" x14ac:dyDescent="0.15">
      <c r="A14" s="231">
        <v>45626</v>
      </c>
      <c r="B14" s="232"/>
      <c r="C14" s="233"/>
      <c r="D14" s="233"/>
      <c r="E14" s="346">
        <f t="shared" si="5"/>
        <v>0</v>
      </c>
      <c r="F14" s="340"/>
      <c r="G14" s="235">
        <f t="shared" si="3"/>
        <v>300</v>
      </c>
      <c r="H14" s="233">
        <f t="shared" si="3"/>
        <v>0</v>
      </c>
      <c r="I14" s="233"/>
      <c r="J14" s="233"/>
      <c r="K14" s="233">
        <f t="shared" si="1"/>
        <v>300</v>
      </c>
      <c r="L14" s="234">
        <f t="shared" si="6"/>
        <v>0</v>
      </c>
      <c r="M14" s="235">
        <f t="shared" si="2"/>
        <v>70</v>
      </c>
      <c r="N14" s="235">
        <f t="shared" si="2"/>
        <v>110</v>
      </c>
      <c r="O14" s="235">
        <f t="shared" si="2"/>
        <v>300</v>
      </c>
      <c r="P14" s="235">
        <f t="shared" si="2"/>
        <v>0</v>
      </c>
      <c r="Q14" s="235"/>
      <c r="R14" s="235"/>
      <c r="S14" s="232"/>
      <c r="T14" s="233">
        <f t="shared" si="4"/>
        <v>0</v>
      </c>
    </row>
    <row r="15" spans="1:23" s="222" customFormat="1" ht="14.25" customHeight="1" x14ac:dyDescent="0.15">
      <c r="A15" s="231">
        <v>45657</v>
      </c>
      <c r="B15" s="232"/>
      <c r="C15" s="233"/>
      <c r="D15" s="233">
        <f>D14</f>
        <v>0</v>
      </c>
      <c r="E15" s="346">
        <f t="shared" si="5"/>
        <v>0</v>
      </c>
      <c r="F15" s="340"/>
      <c r="G15" s="235">
        <f t="shared" si="3"/>
        <v>300</v>
      </c>
      <c r="H15" s="233">
        <f t="shared" si="3"/>
        <v>0</v>
      </c>
      <c r="I15" s="233"/>
      <c r="J15" s="233"/>
      <c r="K15" s="233">
        <f t="shared" si="1"/>
        <v>300</v>
      </c>
      <c r="L15" s="234">
        <f t="shared" si="6"/>
        <v>0</v>
      </c>
      <c r="M15" s="235">
        <f t="shared" si="2"/>
        <v>70</v>
      </c>
      <c r="N15" s="235">
        <f t="shared" si="2"/>
        <v>110</v>
      </c>
      <c r="O15" s="235">
        <f t="shared" si="2"/>
        <v>300</v>
      </c>
      <c r="P15" s="235">
        <f t="shared" si="2"/>
        <v>0</v>
      </c>
      <c r="Q15" s="235"/>
      <c r="R15" s="235"/>
      <c r="S15" s="232"/>
      <c r="T15" s="233">
        <f t="shared" si="4"/>
        <v>0</v>
      </c>
    </row>
    <row r="16" spans="1:23" s="222" customFormat="1" ht="14.25" customHeight="1" x14ac:dyDescent="0.15">
      <c r="A16" s="231">
        <v>45688</v>
      </c>
      <c r="B16" s="232"/>
      <c r="C16" s="233"/>
      <c r="D16" s="233">
        <f>D15</f>
        <v>0</v>
      </c>
      <c r="E16" s="346">
        <f t="shared" si="5"/>
        <v>0</v>
      </c>
      <c r="F16" s="340"/>
      <c r="G16" s="235">
        <f t="shared" si="3"/>
        <v>300</v>
      </c>
      <c r="H16" s="233">
        <f t="shared" si="3"/>
        <v>0</v>
      </c>
      <c r="I16" s="233"/>
      <c r="J16" s="233"/>
      <c r="K16" s="233">
        <f>SUM(B16:J16)</f>
        <v>300</v>
      </c>
      <c r="L16" s="234">
        <f>ROUND((B16+E16)*10%,0.5)</f>
        <v>0</v>
      </c>
      <c r="M16" s="235">
        <f t="shared" si="2"/>
        <v>70</v>
      </c>
      <c r="N16" s="235">
        <f t="shared" si="2"/>
        <v>110</v>
      </c>
      <c r="O16" s="235">
        <f t="shared" si="2"/>
        <v>300</v>
      </c>
      <c r="P16" s="235">
        <f t="shared" si="2"/>
        <v>0</v>
      </c>
      <c r="Q16" s="235"/>
      <c r="R16" s="235"/>
      <c r="S16" s="232"/>
      <c r="T16" s="233">
        <f t="shared" si="4"/>
        <v>0</v>
      </c>
    </row>
    <row r="17" spans="1:22" s="222" customFormat="1" ht="14.25" customHeight="1" x14ac:dyDescent="0.15">
      <c r="A17" s="231">
        <v>45716</v>
      </c>
      <c r="B17" s="232"/>
      <c r="C17" s="233"/>
      <c r="D17" s="233">
        <f>D16</f>
        <v>0</v>
      </c>
      <c r="E17" s="346">
        <f t="shared" si="5"/>
        <v>0</v>
      </c>
      <c r="F17" s="340"/>
      <c r="G17" s="235">
        <f t="shared" si="3"/>
        <v>300</v>
      </c>
      <c r="H17" s="233">
        <f t="shared" si="3"/>
        <v>0</v>
      </c>
      <c r="I17" s="233"/>
      <c r="J17" s="233"/>
      <c r="K17" s="233">
        <f>SUM(B17:J17)</f>
        <v>300</v>
      </c>
      <c r="L17" s="234">
        <f t="shared" si="6"/>
        <v>0</v>
      </c>
      <c r="M17" s="235">
        <f t="shared" si="2"/>
        <v>70</v>
      </c>
      <c r="N17" s="235">
        <f t="shared" si="2"/>
        <v>110</v>
      </c>
      <c r="O17" s="235">
        <f t="shared" si="2"/>
        <v>300</v>
      </c>
      <c r="P17" s="235">
        <v>0</v>
      </c>
      <c r="Q17" s="235"/>
      <c r="R17" s="232"/>
      <c r="S17" s="232"/>
      <c r="T17" s="233">
        <f t="shared" si="4"/>
        <v>0</v>
      </c>
    </row>
    <row r="18" spans="1:22" s="222" customFormat="1" ht="14.25" customHeight="1" x14ac:dyDescent="0.15">
      <c r="A18" s="227" t="s">
        <v>27</v>
      </c>
      <c r="B18" s="341">
        <f t="shared" ref="B18:J18" si="7">SUM(B6:B17)</f>
        <v>0</v>
      </c>
      <c r="C18" s="341">
        <f t="shared" si="7"/>
        <v>0</v>
      </c>
      <c r="D18" s="341">
        <f t="shared" si="7"/>
        <v>0</v>
      </c>
      <c r="E18" s="341">
        <f t="shared" si="7"/>
        <v>0</v>
      </c>
      <c r="F18" s="341">
        <f t="shared" si="7"/>
        <v>0</v>
      </c>
      <c r="G18" s="341">
        <f t="shared" si="7"/>
        <v>3600</v>
      </c>
      <c r="H18" s="341">
        <f t="shared" si="7"/>
        <v>0</v>
      </c>
      <c r="I18" s="341">
        <f t="shared" si="7"/>
        <v>0</v>
      </c>
      <c r="J18" s="341">
        <f t="shared" si="7"/>
        <v>0</v>
      </c>
      <c r="K18" s="341">
        <f t="shared" si="1"/>
        <v>3600</v>
      </c>
      <c r="L18" s="341">
        <f t="shared" ref="L18:S18" si="8">SUM(L6:L17)</f>
        <v>0</v>
      </c>
      <c r="M18" s="341">
        <f t="shared" si="8"/>
        <v>840</v>
      </c>
      <c r="N18" s="341">
        <f t="shared" si="8"/>
        <v>1320</v>
      </c>
      <c r="O18" s="341">
        <f t="shared" si="8"/>
        <v>3600</v>
      </c>
      <c r="P18" s="341">
        <f t="shared" si="8"/>
        <v>0</v>
      </c>
      <c r="Q18" s="341">
        <f t="shared" si="8"/>
        <v>0</v>
      </c>
      <c r="R18" s="341">
        <f t="shared" si="8"/>
        <v>0</v>
      </c>
      <c r="S18" s="341">
        <f t="shared" si="8"/>
        <v>0</v>
      </c>
      <c r="T18" s="233">
        <f>SUM(T6:T17)</f>
        <v>0</v>
      </c>
    </row>
    <row r="19" spans="1:22" s="222" customFormat="1" ht="14.25" customHeight="1" x14ac:dyDescent="0.15">
      <c r="A19" s="626" t="s">
        <v>28</v>
      </c>
      <c r="B19" s="626"/>
      <c r="C19" s="62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</row>
    <row r="20" spans="1:22" s="222" customFormat="1" ht="14.25" customHeight="1" x14ac:dyDescent="0.15">
      <c r="A20" s="227" t="s">
        <v>39</v>
      </c>
      <c r="B20" s="236"/>
      <c r="C20" s="236"/>
      <c r="D20" s="236"/>
      <c r="E20" s="240"/>
      <c r="F20" s="236"/>
      <c r="G20" s="236"/>
      <c r="H20" s="236"/>
      <c r="I20" s="236"/>
      <c r="J20" s="237"/>
      <c r="K20" s="240">
        <f>E20</f>
        <v>0</v>
      </c>
      <c r="L20" s="234">
        <f>ROUND((E20)*10%,0.5)</f>
        <v>0</v>
      </c>
      <c r="M20" s="242"/>
      <c r="N20" s="238"/>
      <c r="O20" s="238"/>
      <c r="P20" s="238"/>
      <c r="Q20" s="238"/>
      <c r="R20" s="238"/>
      <c r="S20" s="238"/>
      <c r="T20" s="238"/>
    </row>
    <row r="21" spans="1:22" s="222" customFormat="1" ht="14.25" customHeight="1" x14ac:dyDescent="0.15">
      <c r="A21" s="227" t="s">
        <v>38</v>
      </c>
      <c r="B21" s="236"/>
      <c r="C21" s="236"/>
      <c r="D21" s="236"/>
      <c r="E21" s="240"/>
      <c r="F21" s="236"/>
      <c r="G21" s="236"/>
      <c r="H21" s="236"/>
      <c r="I21" s="236"/>
      <c r="J21" s="237"/>
      <c r="K21" s="240">
        <f>E21</f>
        <v>0</v>
      </c>
      <c r="L21" s="234">
        <f>ROUND((E21)*10%,0.5)</f>
        <v>0</v>
      </c>
      <c r="M21" s="242"/>
      <c r="N21" s="238"/>
      <c r="O21" s="238"/>
      <c r="P21" s="238"/>
      <c r="Q21" s="238"/>
      <c r="R21" s="238"/>
      <c r="S21" s="238"/>
      <c r="T21" s="238"/>
    </row>
    <row r="22" spans="1:22" s="222" customFormat="1" ht="14.25" customHeight="1" x14ac:dyDescent="0.15">
      <c r="A22" s="227" t="s">
        <v>40</v>
      </c>
      <c r="B22" s="236"/>
      <c r="C22" s="239"/>
      <c r="D22" s="239"/>
      <c r="E22" s="240"/>
      <c r="F22" s="241"/>
      <c r="G22" s="236"/>
      <c r="H22" s="236"/>
      <c r="I22" s="236"/>
      <c r="J22" s="237"/>
      <c r="K22" s="240">
        <f>SUM(B22:J22)</f>
        <v>0</v>
      </c>
      <c r="L22" s="234">
        <f>ROUND((B22+E22)*10%,0.5)</f>
        <v>0</v>
      </c>
      <c r="M22" s="237"/>
      <c r="N22" s="238"/>
      <c r="O22" s="238"/>
      <c r="P22" s="238"/>
      <c r="Q22" s="238"/>
      <c r="R22" s="238"/>
      <c r="S22" s="238"/>
      <c r="T22" s="238"/>
    </row>
    <row r="23" spans="1:22" s="222" customFormat="1" ht="14.25" customHeight="1" thickBot="1" x14ac:dyDescent="0.2">
      <c r="A23" s="227" t="s">
        <v>111</v>
      </c>
      <c r="B23" s="240"/>
      <c r="C23" s="240"/>
      <c r="D23" s="240"/>
      <c r="E23" s="240"/>
      <c r="F23" s="240"/>
      <c r="G23" s="236"/>
      <c r="H23" s="236"/>
      <c r="I23" s="236"/>
      <c r="J23" s="237"/>
      <c r="K23" s="240">
        <f>SUM(B23:J23)</f>
        <v>0</v>
      </c>
      <c r="L23" s="242"/>
      <c r="M23" s="237"/>
      <c r="N23" s="238"/>
      <c r="O23" s="238"/>
      <c r="P23" s="238"/>
      <c r="Q23" s="238"/>
      <c r="R23" s="238"/>
      <c r="S23" s="238"/>
      <c r="T23" s="238"/>
    </row>
    <row r="24" spans="1:22" s="222" customFormat="1" ht="14.25" customHeight="1" thickBot="1" x14ac:dyDescent="0.2">
      <c r="A24" s="227" t="s">
        <v>224</v>
      </c>
      <c r="B24" s="236"/>
      <c r="C24" s="236"/>
      <c r="D24" s="236"/>
      <c r="E24" s="236"/>
      <c r="F24" s="236"/>
      <c r="G24" s="236"/>
      <c r="H24" s="236"/>
      <c r="I24" s="236"/>
      <c r="J24" s="237"/>
      <c r="K24" s="240">
        <f>SUM(B24:J24)</f>
        <v>0</v>
      </c>
      <c r="L24" s="234">
        <f>ROUND((B24+E24)*10%,0.5)</f>
        <v>0</v>
      </c>
      <c r="M24" s="237"/>
      <c r="N24" s="238"/>
      <c r="O24" s="238"/>
      <c r="P24" s="238"/>
      <c r="Q24" s="238"/>
      <c r="R24" s="238"/>
      <c r="S24" s="238"/>
      <c r="T24" s="238"/>
      <c r="V24" s="243"/>
    </row>
    <row r="25" spans="1:22" s="222" customFormat="1" ht="14.25" customHeight="1" thickBot="1" x14ac:dyDescent="0.2">
      <c r="A25" s="227" t="s">
        <v>110</v>
      </c>
      <c r="B25" s="236"/>
      <c r="C25" s="236"/>
      <c r="D25" s="236"/>
      <c r="E25" s="236"/>
      <c r="F25" s="236"/>
      <c r="G25" s="236"/>
      <c r="H25" s="236"/>
      <c r="I25" s="239"/>
      <c r="J25" s="237"/>
      <c r="K25" s="240">
        <f>SUM(B25:J25)</f>
        <v>0</v>
      </c>
      <c r="L25" s="242"/>
      <c r="M25" s="237"/>
      <c r="N25" s="238"/>
      <c r="O25" s="238"/>
      <c r="P25" s="238"/>
      <c r="Q25" s="238"/>
      <c r="R25" s="238"/>
      <c r="S25" s="238"/>
      <c r="T25" s="238"/>
      <c r="V25" s="244"/>
    </row>
    <row r="26" spans="1:22" s="222" customFormat="1" ht="25.5" customHeight="1" thickBot="1" x14ac:dyDescent="0.2">
      <c r="A26" s="338"/>
      <c r="B26" s="225"/>
      <c r="C26" s="225"/>
      <c r="D26" s="225"/>
      <c r="E26" s="225"/>
      <c r="F26" s="225"/>
      <c r="G26" s="225"/>
      <c r="H26" s="238"/>
      <c r="I26" s="225"/>
      <c r="J26" s="238"/>
      <c r="K26" s="240">
        <f>SUM(B26:J26)</f>
        <v>0</v>
      </c>
      <c r="L26" s="339">
        <f>ROUND((B26+E26)*10%,0.5)</f>
        <v>0</v>
      </c>
      <c r="M26" s="238"/>
      <c r="N26" s="238"/>
      <c r="O26" s="238"/>
      <c r="P26" s="238"/>
      <c r="Q26" s="238"/>
      <c r="R26" s="238"/>
      <c r="S26" s="238"/>
      <c r="T26" s="238"/>
      <c r="V26" s="244"/>
    </row>
    <row r="27" spans="1:22" s="245" customFormat="1" ht="14.25" customHeight="1" thickBot="1" x14ac:dyDescent="0.2">
      <c r="A27" s="225" t="s">
        <v>24</v>
      </c>
      <c r="B27" s="341">
        <f t="shared" ref="B27:L27" si="9">SUM(B18+SUM(B20:B26))</f>
        <v>0</v>
      </c>
      <c r="C27" s="341">
        <f>SUM(C18+SUM(C20:C26))</f>
        <v>0</v>
      </c>
      <c r="D27" s="341">
        <f t="shared" si="9"/>
        <v>0</v>
      </c>
      <c r="E27" s="341">
        <f t="shared" si="9"/>
        <v>0</v>
      </c>
      <c r="F27" s="341">
        <f t="shared" si="9"/>
        <v>0</v>
      </c>
      <c r="G27" s="341">
        <f t="shared" si="9"/>
        <v>3600</v>
      </c>
      <c r="H27" s="341">
        <f t="shared" si="9"/>
        <v>0</v>
      </c>
      <c r="I27" s="341">
        <f>SUM(I18+SUM(I20:I26))</f>
        <v>0</v>
      </c>
      <c r="J27" s="341">
        <f t="shared" si="9"/>
        <v>0</v>
      </c>
      <c r="K27" s="341">
        <f t="shared" si="9"/>
        <v>3600</v>
      </c>
      <c r="L27" s="341">
        <f t="shared" si="9"/>
        <v>0</v>
      </c>
      <c r="M27" s="341">
        <f t="shared" ref="M27:T27" si="10">SUM(M18+SUM(M20:M26))</f>
        <v>840</v>
      </c>
      <c r="N27" s="341">
        <f t="shared" si="10"/>
        <v>1320</v>
      </c>
      <c r="O27" s="341">
        <f t="shared" si="10"/>
        <v>3600</v>
      </c>
      <c r="P27" s="341">
        <f t="shared" si="10"/>
        <v>0</v>
      </c>
      <c r="Q27" s="341">
        <f t="shared" si="10"/>
        <v>0</v>
      </c>
      <c r="R27" s="341">
        <f t="shared" si="10"/>
        <v>0</v>
      </c>
      <c r="S27" s="341">
        <f t="shared" si="10"/>
        <v>0</v>
      </c>
      <c r="T27" s="341">
        <f t="shared" si="10"/>
        <v>0</v>
      </c>
      <c r="V27" s="244"/>
    </row>
    <row r="28" spans="1:22" s="222" customFormat="1" ht="9.75" customHeight="1" thickBot="1" x14ac:dyDescent="0.2">
      <c r="A28" s="246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V28" s="247"/>
    </row>
    <row r="29" spans="1:22" s="222" customFormat="1" ht="12.75" customHeight="1" x14ac:dyDescent="0.15">
      <c r="A29" s="246"/>
      <c r="B29" s="342" t="s">
        <v>41</v>
      </c>
      <c r="C29" s="343"/>
      <c r="D29" s="647" t="s">
        <v>19</v>
      </c>
      <c r="E29" s="648"/>
      <c r="F29" s="647" t="s">
        <v>27</v>
      </c>
      <c r="G29" s="648"/>
      <c r="H29" s="418" t="s">
        <v>42</v>
      </c>
      <c r="I29" s="418"/>
      <c r="J29" s="418"/>
      <c r="K29" s="418" t="s">
        <v>341</v>
      </c>
      <c r="L29" s="418"/>
      <c r="M29" s="418"/>
      <c r="N29" s="246"/>
      <c r="O29" s="246"/>
      <c r="P29" s="344"/>
      <c r="Q29" s="246"/>
      <c r="R29" s="246"/>
      <c r="S29" s="246"/>
      <c r="T29" s="246"/>
    </row>
    <row r="30" spans="1:22" s="222" customFormat="1" ht="14.25" customHeight="1" x14ac:dyDescent="0.15">
      <c r="A30" s="246"/>
      <c r="B30" s="636">
        <f>B18</f>
        <v>0</v>
      </c>
      <c r="C30" s="637"/>
      <c r="D30" s="636">
        <f>E18</f>
        <v>0</v>
      </c>
      <c r="E30" s="637"/>
      <c r="F30" s="636">
        <f>B30+D30</f>
        <v>0</v>
      </c>
      <c r="G30" s="637"/>
      <c r="H30" s="638">
        <f>ROUND(F30*10%,0)</f>
        <v>0</v>
      </c>
      <c r="I30" s="638"/>
      <c r="J30" s="638"/>
      <c r="K30" s="638">
        <f>ROUND(F30*40%,0)</f>
        <v>0</v>
      </c>
      <c r="L30" s="638"/>
      <c r="M30" s="638"/>
      <c r="N30" s="246"/>
      <c r="O30" s="246"/>
      <c r="P30" s="246"/>
      <c r="Q30" s="246"/>
      <c r="R30" s="246"/>
      <c r="S30" s="246"/>
      <c r="T30" s="246"/>
    </row>
    <row r="31" spans="1:22" s="222" customFormat="1" ht="10.5" customHeight="1" x14ac:dyDescent="0.15">
      <c r="A31" s="246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246"/>
      <c r="O31" s="246"/>
      <c r="P31" s="246"/>
      <c r="Q31" s="246"/>
      <c r="R31" s="246"/>
      <c r="S31" s="246"/>
      <c r="T31" s="246"/>
    </row>
    <row r="32" spans="1:22" s="222" customFormat="1" ht="14.25" customHeight="1" x14ac:dyDescent="0.15">
      <c r="A32" s="246"/>
      <c r="B32" s="345"/>
      <c r="C32" s="345"/>
      <c r="D32" s="345"/>
      <c r="E32" s="345"/>
      <c r="F32" s="345"/>
      <c r="G32" s="345"/>
      <c r="H32" s="642" t="s">
        <v>101</v>
      </c>
      <c r="I32" s="642"/>
      <c r="J32" s="642"/>
      <c r="K32" s="642"/>
      <c r="L32" s="642"/>
      <c r="M32" s="642"/>
      <c r="N32" s="642"/>
      <c r="O32" s="246"/>
      <c r="P32" s="246"/>
      <c r="Q32" s="642" t="s">
        <v>332</v>
      </c>
      <c r="R32" s="642"/>
      <c r="S32" s="642"/>
      <c r="T32" s="642"/>
    </row>
    <row r="33" ht="20.25" customHeight="1" x14ac:dyDescent="0.2"/>
  </sheetData>
  <mergeCells count="23">
    <mergeCell ref="Q32:T32"/>
    <mergeCell ref="H32:N32"/>
    <mergeCell ref="A1:J1"/>
    <mergeCell ref="K1:T1"/>
    <mergeCell ref="H3:T3"/>
    <mergeCell ref="A4:K4"/>
    <mergeCell ref="L4:T4"/>
    <mergeCell ref="A19:T19"/>
    <mergeCell ref="O2:Q2"/>
    <mergeCell ref="R2:T2"/>
    <mergeCell ref="D29:E29"/>
    <mergeCell ref="F29:G29"/>
    <mergeCell ref="H29:J29"/>
    <mergeCell ref="B2:G2"/>
    <mergeCell ref="H2:J2"/>
    <mergeCell ref="K2:N2"/>
    <mergeCell ref="B30:C30"/>
    <mergeCell ref="D30:E30"/>
    <mergeCell ref="F30:G30"/>
    <mergeCell ref="H30:J30"/>
    <mergeCell ref="K30:M30"/>
    <mergeCell ref="B3:G3"/>
    <mergeCell ref="K29:M29"/>
  </mergeCells>
  <dataValidations count="4">
    <dataValidation allowBlank="1" showInputMessage="1" showErrorMessage="1" errorTitle="Formula cell" error="This is filled automatically!" promptTitle="Stop!" prompt="This cell contains formula" sqref="K6:K18" xr:uid="{6B16937D-2EFA-47BC-9D53-660FA5577C21}"/>
    <dataValidation allowBlank="1" showInputMessage="1" showErrorMessage="1" errorTitle="Formula cell" error="This cell is filled automatically!" promptTitle="Stop!" prompt="This cell contains formula!" sqref="B18:J18" xr:uid="{F7DFE335-ACAB-4D30-8666-DF2BEEAFBF4C}"/>
    <dataValidation allowBlank="1" showInputMessage="1" showErrorMessage="1" promptTitle="Stop!" prompt="This cell contains formula!" sqref="H30:I31 K30:L31 B30:B32 D30:D32 F30:F32 B27:T27 L18:T18" xr:uid="{E7A7454B-BF84-43A1-B677-2122291F0DBE}"/>
    <dataValidation allowBlank="1" showInputMessage="1" showErrorMessage="1" promptTitle="Stop!" prompt="This cell contains formula_x000a_" sqref="K20:K26" xr:uid="{403F6DA6-E9BD-4B15-B1B0-07370063B5B4}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General Data</vt:lpstr>
      <vt:lpstr>I.T.Cal.Page 2</vt:lpstr>
      <vt:lpstr>I.T.Cal.Page 3</vt:lpstr>
      <vt:lpstr>Income &amp; Expenditure Page 4</vt:lpstr>
      <vt:lpstr>Form16-1</vt:lpstr>
      <vt:lpstr>Form16-2</vt:lpstr>
      <vt:lpstr>IT FORM (Enter Name details</vt:lpstr>
      <vt:lpstr>Page1(CPS) </vt:lpstr>
      <vt:lpstr>page 2 (CPS)</vt:lpstr>
      <vt:lpstr>Page-3( Enter Policy details) </vt:lpstr>
      <vt:lpstr>Page-4 (Enter Salary) </vt:lpstr>
      <vt:lpstr>I.T.Cal.Page 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</cp:lastModifiedBy>
  <cp:lastPrinted>2024-01-14T16:20:13Z</cp:lastPrinted>
  <dcterms:created xsi:type="dcterms:W3CDTF">2014-01-18T15:58:12Z</dcterms:created>
  <dcterms:modified xsi:type="dcterms:W3CDTF">2025-01-10T07:48:30Z</dcterms:modified>
</cp:coreProperties>
</file>